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865" windowHeight="11760" tabRatio="726" activeTab="0"/>
  </bookViews>
  <sheets>
    <sheet name="Strateegia vorm KOV" sheetId="1" r:id="rId1"/>
    <sheet name="Strateegia vorm valdkonniti" sheetId="2" state="hidden" r:id="rId2"/>
    <sheet name="Strateegia vorm arvestusüksus" sheetId="3" r:id="rId3"/>
  </sheets>
  <definedNames/>
  <calcPr fullCalcOnLoad="1"/>
</workbook>
</file>

<file path=xl/comments2.xml><?xml version="1.0" encoding="utf-8"?>
<comments xmlns="http://schemas.openxmlformats.org/spreadsheetml/2006/main">
  <authors>
    <author>kerstis</author>
  </authors>
  <commentList>
    <comment ref="I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  <comment ref="J1" authorId="0">
      <text>
        <r>
          <rPr>
            <b/>
            <sz val="9"/>
            <rFont val="Tahoma"/>
            <family val="2"/>
          </rPr>
          <t>kerstis:</t>
        </r>
        <r>
          <rPr>
            <sz val="9"/>
            <rFont val="Tahoma"/>
            <family val="2"/>
          </rPr>
          <t xml:space="preserve">
summad peavad võrduma</t>
        </r>
      </text>
    </comment>
  </commentList>
</comments>
</file>

<file path=xl/sharedStrings.xml><?xml version="1.0" encoding="utf-8"?>
<sst xmlns="http://schemas.openxmlformats.org/spreadsheetml/2006/main" count="303" uniqueCount="128">
  <si>
    <t>Põhitegevuse tulud kokku</t>
  </si>
  <si>
    <t>Põhitegevuse kulud kokku</t>
  </si>
  <si>
    <t>Investeerimistegevus kokku</t>
  </si>
  <si>
    <t>Eelarve tulem</t>
  </si>
  <si>
    <t>Finantseerimistegevus</t>
  </si>
  <si>
    <t>KÕIK KOKKU</t>
  </si>
  <si>
    <t>Likviidsete varade suunamata jääk aasta lõpuks</t>
  </si>
  <si>
    <t>Põhitegevustulem</t>
  </si>
  <si>
    <t xml:space="preserve">          sh personalikulud</t>
  </si>
  <si>
    <t xml:space="preserve">          sh majandamiskulud</t>
  </si>
  <si>
    <t xml:space="preserve">          sh muud kulud</t>
  </si>
  <si>
    <t>Võlakohustused kokku aasta lõpu seisuga</t>
  </si>
  <si>
    <t xml:space="preserve">     Maksutulud</t>
  </si>
  <si>
    <t xml:space="preserve">    Tulud kaupade ja teenuste müügist</t>
  </si>
  <si>
    <t xml:space="preserve">     Muud tegevustulud</t>
  </si>
  <si>
    <t xml:space="preserve">     Muud tegevuskulud</t>
  </si>
  <si>
    <t xml:space="preserve">         sh projektide omaosalus</t>
  </si>
  <si>
    <t xml:space="preserve">    Põhivara müük (+)</t>
  </si>
  <si>
    <t xml:space="preserve">    Põhivara soetus (-)</t>
  </si>
  <si>
    <t xml:space="preserve">   Põhivara soetuseks saadav sihtfinantseerimine (+)</t>
  </si>
  <si>
    <t xml:space="preserve">   Põhivara soetuseks antav sihtfinantseerimine (-)</t>
  </si>
  <si>
    <t xml:space="preserve">   Osaluste ning muude aktsiate ja osade müük (+)</t>
  </si>
  <si>
    <t xml:space="preserve">   Osaluste ning muude aktsiate ja osade soetus (-)</t>
  </si>
  <si>
    <t xml:space="preserve">          sh tulumaks</t>
  </si>
  <si>
    <t xml:space="preserve">          sh maamaks</t>
  </si>
  <si>
    <t xml:space="preserve">          sh muud maksutulud</t>
  </si>
  <si>
    <t>Netovõlakoormus (eurodes)</t>
  </si>
  <si>
    <t>Netovõlakoormus (%)</t>
  </si>
  <si>
    <t>Netovõlakoormuse ülemmäär (eurodes)</t>
  </si>
  <si>
    <t>Netovõlakoormuse ülemmäär (%)</t>
  </si>
  <si>
    <t>Vaba netovõlakoormus (eurodes)</t>
  </si>
  <si>
    <t>Sotsiaalne kaitse</t>
  </si>
  <si>
    <t>Haridus</t>
  </si>
  <si>
    <t>Vabaaeg, kultuur ja religioon</t>
  </si>
  <si>
    <t>Tervishoid</t>
  </si>
  <si>
    <t>Elamu- ja kommunaalmajandus</t>
  </si>
  <si>
    <t>Keskkonnakaitse</t>
  </si>
  <si>
    <t>Majandus</t>
  </si>
  <si>
    <t>Avalik kord ja julgeolek</t>
  </si>
  <si>
    <t>Riigikaitse</t>
  </si>
  <si>
    <t>Üldised valitsussektori teenused</t>
  </si>
  <si>
    <t>KOKKU</t>
  </si>
  <si>
    <t xml:space="preserve">  Põhitegevuse kulud</t>
  </si>
  <si>
    <t xml:space="preserve">  Investeerimistegevuse kulud</t>
  </si>
  <si>
    <t xml:space="preserve">   Finantstulud (+)</t>
  </si>
  <si>
    <t xml:space="preserve">   Finantskulud (-)</t>
  </si>
  <si>
    <t xml:space="preserve">     sh saadud toetuste arvelt</t>
  </si>
  <si>
    <t xml:space="preserve">     sh muude vahendite arvelt</t>
  </si>
  <si>
    <t>Muude vahendite arvelt tehtud väljaminekud</t>
  </si>
  <si>
    <t>JÄRGMIST TABELIT EI TÄIDETA</t>
  </si>
  <si>
    <t>Põhitegevuse kulude kontroll</t>
  </si>
  <si>
    <t>Investeerimistegevuse kulude kontroll</t>
  </si>
  <si>
    <t>* Real "saadud toetuste arvelt" ei kajastata kulusid, mis on tehtud tasandusfond lg 1 ning toetusfondis lg 2 sisalduva väikesaarte toetuse vahendite arvelt. Nimetatud tulude arvelt tehtud kulud kajastatakse real "muude vahendite arvelt".</t>
  </si>
  <si>
    <t>01 Üldised valitsussektori teenused</t>
  </si>
  <si>
    <t>02 Riigikaitse</t>
  </si>
  <si>
    <t>03 Avalik kord ja julgeolek</t>
  </si>
  <si>
    <t>04 Majandus</t>
  </si>
  <si>
    <t>05 Keskkonnakaitse</t>
  </si>
  <si>
    <t>06 Elamu- ja kommunaalmajandus</t>
  </si>
  <si>
    <t>07 Tervishoid</t>
  </si>
  <si>
    <t>08 Vabaaeg, kultuur ja religioon</t>
  </si>
  <si>
    <t>09 Haridus</t>
  </si>
  <si>
    <t>10 Sotsiaalne kaitse</t>
  </si>
  <si>
    <t xml:space="preserve">    Saadavad toetused tegevuskuludeks</t>
  </si>
  <si>
    <t xml:space="preserve">         sh muud saadud toetused tegevuskuludeks</t>
  </si>
  <si>
    <t xml:space="preserve">     Antavad toetused tegevuskuludeks</t>
  </si>
  <si>
    <t>Põhitegevuse tulem</t>
  </si>
  <si>
    <t>sh toetuse arvelt</t>
  </si>
  <si>
    <t>Selgitused</t>
  </si>
  <si>
    <t>peab olema 0</t>
  </si>
  <si>
    <t>k.a. laenuvahendid</t>
  </si>
  <si>
    <r>
      <t>Netovõlakoormus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</si>
  <si>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r>
      <t>Netovõlakoormus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</si>
  <si>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r>
      <t>Netovõlakoormuse ülemmäär (</t>
    </r>
    <r>
      <rPr>
        <b/>
        <u val="single"/>
        <sz val="10"/>
        <rFont val="Arial"/>
        <family val="2"/>
      </rPr>
      <t>eurodes</t>
    </r>
    <r>
      <rPr>
        <b/>
        <sz val="10"/>
        <rFont val="Arial"/>
        <family val="2"/>
      </rPr>
      <t>)</t>
    </r>
  </si>
  <si>
    <t>sh muude vahendite arvelt (omaosalus)</t>
  </si>
  <si>
    <t>Põhitegevuse ja investeerimistegevuse kulud valdkonniti (COFOG)* (kõik "+" märgiga)</t>
  </si>
  <si>
    <t>sh toetusfondist toimetulekutoetusteks, puudega laste hooldajatoetus, sots teenuste korraldamise toetus</t>
  </si>
  <si>
    <t>sh toetusfondist õpetajate palgad, õppevahendid, koolilõuna,ühisüritused</t>
  </si>
  <si>
    <r>
      <t>siin ei kajastata</t>
    </r>
    <r>
      <rPr>
        <sz val="10"/>
        <rFont val="Arial"/>
        <family val="0"/>
      </rPr>
      <t xml:space="preserve"> kulusid, mis on tehtud tasandusfondi lg 1 ning toetusfondis lg 2 sisalduva väikesaarte toetuse vahendite arvelt.</t>
    </r>
  </si>
  <si>
    <t>sh hariduse invest komponent juhul, kui tehakse investeeringut, aga mitte jooksvat remonti</t>
  </si>
  <si>
    <t>summad peavad võrduma</t>
  </si>
  <si>
    <t xml:space="preserve">2018 eelarve  </t>
  </si>
  <si>
    <t>intressikulu, aktsiate ja osade soetus, antavad laenud sõltuvale üksusele ja investeeringud vallamajja</t>
  </si>
  <si>
    <t xml:space="preserve">2019 eelarve  </t>
  </si>
  <si>
    <t xml:space="preserve">         sh  tasandusfond </t>
  </si>
  <si>
    <t xml:space="preserve">         sh  toetusfond</t>
  </si>
  <si>
    <t xml:space="preserve">2020 eelarve  </t>
  </si>
  <si>
    <t>2016 kontroll e/a aruande lehelt</t>
  </si>
  <si>
    <t>2016 täitmine</t>
  </si>
  <si>
    <t>2017 eeldatav täitmine</t>
  </si>
  <si>
    <t xml:space="preserve">2021 eelarve  </t>
  </si>
  <si>
    <t>2017 kontroll e/a aruande lehelt</t>
  </si>
  <si>
    <t>Suuremad investeeringud nimeliselt</t>
  </si>
  <si>
    <r>
      <t>Netovõlakoormuse individuaalne ülemmäär (</t>
    </r>
    <r>
      <rPr>
        <b/>
        <u val="single"/>
        <sz val="10"/>
        <rFont val="Arial"/>
        <family val="2"/>
      </rPr>
      <t>%</t>
    </r>
    <r>
      <rPr>
        <b/>
        <sz val="10"/>
        <rFont val="Arial"/>
        <family val="2"/>
      </rPr>
      <t>)</t>
    </r>
  </si>
  <si>
    <t xml:space="preserve">2022 eelarve  </t>
  </si>
  <si>
    <t xml:space="preserve">2023 eelarve  </t>
  </si>
  <si>
    <t xml:space="preserve">   Kohustiste võtmine (+)</t>
  </si>
  <si>
    <t xml:space="preserve">   Kohustiste tasumine (-)</t>
  </si>
  <si>
    <t>Nõuete ja kohustiste saldode muutus kokku (+ /-)</t>
  </si>
  <si>
    <t>Võlakohustised kokku aasta lõpu seisuga</t>
  </si>
  <si>
    <t>2019 täitmine</t>
  </si>
  <si>
    <t>2020 eeldatav täitmine</t>
  </si>
  <si>
    <t xml:space="preserve">2024 eelarve  </t>
  </si>
  <si>
    <t>Jalgpallistaadion ja sisehall (Annemõisa 1a)</t>
  </si>
  <si>
    <t>AURA Veekeskus (Turu 10)</t>
  </si>
  <si>
    <t xml:space="preserve">Südalinna kultuurikeskus </t>
  </si>
  <si>
    <t>LA Ristikhein (Ropka 25)</t>
  </si>
  <si>
    <t>LA Meelespea (Ilmatsalu 24a)</t>
  </si>
  <si>
    <t>Karlova Kool (Lina 2)</t>
  </si>
  <si>
    <t>Karlova Kool (Salme 1a)</t>
  </si>
  <si>
    <t xml:space="preserve">Kroonuaia Kool (Ploomi 1) </t>
  </si>
  <si>
    <t>Nõlvaku Kodu rajamine (Nõlvaku 10)</t>
  </si>
  <si>
    <t>Sotsiaalüürimajade rajamine</t>
  </si>
  <si>
    <t>Hansa Kool / Descartesi Kool</t>
  </si>
  <si>
    <t>Riia tn viadukt ja tunnel</t>
  </si>
  <si>
    <t>Vaksali tn - EMÜ – Waldorfkool kergliiklustee</t>
  </si>
  <si>
    <t>Tartu - Rahinge kergliiklustee</t>
  </si>
  <si>
    <t>Annelinna tänavavalgustuse renoveerimine</t>
  </si>
  <si>
    <t>Muud</t>
  </si>
  <si>
    <t>Läänepoolne II ehitusala</t>
  </si>
  <si>
    <t>Loomade varjupaik</t>
  </si>
  <si>
    <t>LA Poku</t>
  </si>
  <si>
    <t>Likviidsete varade muutus</t>
  </si>
  <si>
    <t>Tulbi tänav</t>
  </si>
  <si>
    <t>Nõuete ja kohustuste saldode muutus</t>
  </si>
  <si>
    <t>Investeeringud valdkonniti</t>
  </si>
  <si>
    <t>Tartu linn (arvestusüksus, st linn ja sõltuvad üksused)</t>
  </si>
  <si>
    <t>Tartu linna eelarvestrateegia põhinäitajad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</si>
</sst>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mmm/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General_)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0" fillId="0" borderId="0" xfId="0" applyNumberFormat="1" applyFill="1" applyAlignment="1">
      <alignment/>
    </xf>
    <xf numFmtId="0" fontId="1" fillId="0" borderId="11" xfId="0" applyFont="1" applyFill="1" applyBorder="1" applyAlignment="1">
      <alignment horizontal="left" wrapText="1"/>
    </xf>
    <xf numFmtId="3" fontId="1" fillId="34" borderId="12" xfId="0" applyNumberFormat="1" applyFont="1" applyFill="1" applyBorder="1" applyAlignment="1">
      <alignment wrapText="1"/>
    </xf>
    <xf numFmtId="3" fontId="1" fillId="34" borderId="13" xfId="0" applyNumberFormat="1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0" fillId="34" borderId="12" xfId="0" applyNumberFormat="1" applyFont="1" applyFill="1" applyBorder="1" applyAlignment="1">
      <alignment wrapText="1"/>
    </xf>
    <xf numFmtId="3" fontId="0" fillId="34" borderId="13" xfId="0" applyNumberFormat="1" applyFont="1" applyFill="1" applyBorder="1" applyAlignment="1">
      <alignment wrapText="1"/>
    </xf>
    <xf numFmtId="3" fontId="0" fillId="34" borderId="14" xfId="0" applyNumberFormat="1" applyFont="1" applyFill="1" applyBorder="1" applyAlignment="1">
      <alignment wrapText="1"/>
    </xf>
    <xf numFmtId="3" fontId="0" fillId="34" borderId="15" xfId="0" applyNumberFormat="1" applyFont="1" applyFill="1" applyBorder="1" applyAlignment="1">
      <alignment wrapText="1"/>
    </xf>
    <xf numFmtId="3" fontId="0" fillId="34" borderId="16" xfId="0" applyNumberFormat="1" applyFont="1" applyFill="1" applyBorder="1" applyAlignment="1">
      <alignment wrapText="1"/>
    </xf>
    <xf numFmtId="3" fontId="1" fillId="34" borderId="17" xfId="0" applyNumberFormat="1" applyFont="1" applyFill="1" applyBorder="1" applyAlignment="1">
      <alignment horizontal="right" wrapText="1"/>
    </xf>
    <xf numFmtId="3" fontId="1" fillId="34" borderId="16" xfId="0" applyNumberFormat="1" applyFont="1" applyFill="1" applyBorder="1" applyAlignment="1">
      <alignment wrapText="1"/>
    </xf>
    <xf numFmtId="3" fontId="0" fillId="0" borderId="12" xfId="0" applyNumberFormat="1" applyFont="1" applyFill="1" applyBorder="1" applyAlignment="1">
      <alignment wrapText="1"/>
    </xf>
    <xf numFmtId="0" fontId="0" fillId="0" borderId="11" xfId="67" applyFont="1" applyFill="1" applyBorder="1">
      <alignment/>
      <protection/>
    </xf>
    <xf numFmtId="3" fontId="0" fillId="0" borderId="13" xfId="0" applyNumberFormat="1" applyFont="1" applyFill="1" applyBorder="1" applyAlignment="1">
      <alignment wrapText="1"/>
    </xf>
    <xf numFmtId="0" fontId="1" fillId="0" borderId="11" xfId="67" applyFont="1" applyFill="1" applyBorder="1">
      <alignment/>
      <protection/>
    </xf>
    <xf numFmtId="0" fontId="0" fillId="0" borderId="18" xfId="67" applyFont="1" applyFill="1" applyBorder="1">
      <alignment/>
      <protection/>
    </xf>
    <xf numFmtId="3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3" fontId="0" fillId="35" borderId="16" xfId="0" applyNumberFormat="1" applyFont="1" applyFill="1" applyBorder="1" applyAlignment="1">
      <alignment wrapText="1"/>
    </xf>
    <xf numFmtId="3" fontId="0" fillId="35" borderId="16" xfId="0" applyNumberFormat="1" applyFont="1" applyFill="1" applyBorder="1" applyAlignment="1">
      <alignment wrapText="1"/>
    </xf>
    <xf numFmtId="3" fontId="0" fillId="35" borderId="19" xfId="0" applyNumberFormat="1" applyFont="1" applyFill="1" applyBorder="1" applyAlignment="1">
      <alignment wrapText="1"/>
    </xf>
    <xf numFmtId="0" fontId="1" fillId="33" borderId="20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/>
    </xf>
    <xf numFmtId="0" fontId="0" fillId="0" borderId="0" xfId="0" applyFont="1" applyFill="1" applyAlignment="1">
      <alignment/>
    </xf>
    <xf numFmtId="189" fontId="2" fillId="34" borderId="16" xfId="0" applyNumberFormat="1" applyFont="1" applyFill="1" applyBorder="1" applyAlignment="1">
      <alignment wrapText="1"/>
    </xf>
    <xf numFmtId="189" fontId="2" fillId="34" borderId="12" xfId="0" applyNumberFormat="1" applyFont="1" applyFill="1" applyBorder="1" applyAlignment="1">
      <alignment wrapText="1"/>
    </xf>
    <xf numFmtId="3" fontId="1" fillId="34" borderId="16" xfId="0" applyNumberFormat="1" applyFont="1" applyFill="1" applyBorder="1" applyAlignment="1">
      <alignment wrapText="1"/>
    </xf>
    <xf numFmtId="0" fontId="1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36" borderId="0" xfId="0" applyFont="1" applyFill="1" applyAlignment="1">
      <alignment/>
    </xf>
    <xf numFmtId="0" fontId="1" fillId="33" borderId="21" xfId="0" applyNumberFormat="1" applyFont="1" applyFill="1" applyBorder="1" applyAlignment="1">
      <alignment horizontal="center" wrapText="1"/>
    </xf>
    <xf numFmtId="3" fontId="1" fillId="37" borderId="22" xfId="0" applyNumberFormat="1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3" fontId="0" fillId="38" borderId="23" xfId="0" applyNumberFormat="1" applyFont="1" applyFill="1" applyBorder="1" applyAlignment="1">
      <alignment horizontal="right"/>
    </xf>
    <xf numFmtId="9" fontId="0" fillId="0" borderId="0" xfId="70" applyFont="1" applyAlignment="1">
      <alignment/>
    </xf>
    <xf numFmtId="0" fontId="0" fillId="36" borderId="0" xfId="0" applyFont="1" applyFill="1" applyAlignment="1">
      <alignment wrapText="1"/>
    </xf>
    <xf numFmtId="3" fontId="0" fillId="0" borderId="12" xfId="0" applyNumberFormat="1" applyFont="1" applyFill="1" applyBorder="1" applyAlignment="1">
      <alignment horizontal="right" wrapText="1"/>
    </xf>
    <xf numFmtId="0" fontId="0" fillId="0" borderId="0" xfId="0" applyAlignment="1">
      <alignment wrapText="1"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" fillId="39" borderId="16" xfId="0" applyNumberFormat="1" applyFont="1" applyFill="1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0" fillId="33" borderId="21" xfId="0" applyNumberFormat="1" applyFont="1" applyFill="1" applyBorder="1" applyAlignment="1">
      <alignment horizontal="center" wrapText="1"/>
    </xf>
    <xf numFmtId="0" fontId="0" fillId="33" borderId="24" xfId="0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wrapText="1"/>
    </xf>
    <xf numFmtId="3" fontId="0" fillId="0" borderId="13" xfId="0" applyNumberFormat="1" applyFont="1" applyFill="1" applyBorder="1" applyAlignment="1">
      <alignment horizontal="right" wrapText="1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6" xfId="0" applyNumberFormat="1" applyFont="1" applyFill="1" applyBorder="1" applyAlignment="1">
      <alignment wrapText="1"/>
    </xf>
    <xf numFmtId="189" fontId="0" fillId="0" borderId="12" xfId="0" applyNumberFormat="1" applyFont="1" applyFill="1" applyBorder="1" applyAlignment="1">
      <alignment wrapText="1"/>
    </xf>
    <xf numFmtId="189" fontId="0" fillId="0" borderId="13" xfId="0" applyNumberFormat="1" applyFont="1" applyFill="1" applyBorder="1" applyAlignment="1">
      <alignment wrapText="1"/>
    </xf>
    <xf numFmtId="3" fontId="0" fillId="0" borderId="14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1" fillId="0" borderId="13" xfId="0" applyNumberFormat="1" applyFont="1" applyFill="1" applyBorder="1" applyAlignment="1">
      <alignment wrapText="1"/>
    </xf>
    <xf numFmtId="3" fontId="1" fillId="0" borderId="17" xfId="0" applyNumberFormat="1" applyFont="1" applyFill="1" applyBorder="1" applyAlignment="1">
      <alignment horizontal="right" wrapText="1"/>
    </xf>
    <xf numFmtId="3" fontId="0" fillId="0" borderId="12" xfId="0" applyNumberFormat="1" applyFont="1" applyFill="1" applyBorder="1" applyAlignment="1">
      <alignment wrapText="1"/>
    </xf>
    <xf numFmtId="3" fontId="0" fillId="0" borderId="16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 wrapText="1"/>
    </xf>
    <xf numFmtId="3" fontId="1" fillId="0" borderId="16" xfId="0" applyNumberFormat="1" applyFont="1" applyFill="1" applyBorder="1" applyAlignment="1">
      <alignment wrapText="1"/>
    </xf>
    <xf numFmtId="3" fontId="0" fillId="0" borderId="19" xfId="0" applyNumberFormat="1" applyFont="1" applyFill="1" applyBorder="1" applyAlignment="1">
      <alignment wrapText="1"/>
    </xf>
    <xf numFmtId="3" fontId="1" fillId="0" borderId="12" xfId="0" applyNumberFormat="1" applyFont="1" applyFill="1" applyBorder="1" applyAlignment="1">
      <alignment/>
    </xf>
    <xf numFmtId="189" fontId="2" fillId="0" borderId="12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2" fillId="0" borderId="26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49" fontId="7" fillId="0" borderId="12" xfId="0" applyNumberFormat="1" applyFont="1" applyFill="1" applyBorder="1" applyAlignment="1">
      <alignment horizontal="left" wrapText="1"/>
    </xf>
    <xf numFmtId="0" fontId="6" fillId="0" borderId="12" xfId="0" applyFont="1" applyFill="1" applyBorder="1" applyAlignment="1">
      <alignment horizontal="left" wrapText="1"/>
    </xf>
    <xf numFmtId="0" fontId="2" fillId="0" borderId="12" xfId="66" applyFont="1" applyFill="1" applyBorder="1" applyAlignment="1">
      <alignment/>
      <protection/>
    </xf>
    <xf numFmtId="0" fontId="2" fillId="0" borderId="27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1" fillId="0" borderId="14" xfId="0" applyNumberFormat="1" applyFont="1" applyFill="1" applyBorder="1" applyAlignment="1">
      <alignment horizontal="left" wrapText="1"/>
    </xf>
    <xf numFmtId="0" fontId="1" fillId="0" borderId="12" xfId="67" applyFont="1" applyFill="1" applyBorder="1">
      <alignment/>
      <protection/>
    </xf>
    <xf numFmtId="0" fontId="7" fillId="0" borderId="12" xfId="0" applyFont="1" applyFill="1" applyBorder="1" applyAlignment="1">
      <alignment wrapText="1"/>
    </xf>
    <xf numFmtId="0" fontId="1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allaad 2" xfId="58"/>
    <cellStyle name="Normaallaad 3" xfId="59"/>
    <cellStyle name="Normaallaad 4" xfId="60"/>
    <cellStyle name="Normaallaad_kuu2004kontrolligauusJAANUAR" xfId="61"/>
    <cellStyle name="Normal 2" xfId="62"/>
    <cellStyle name="Normal 3" xfId="63"/>
    <cellStyle name="Normal 3 2" xfId="64"/>
    <cellStyle name="Normal 4" xfId="65"/>
    <cellStyle name="Normal_Sheet1" xfId="66"/>
    <cellStyle name="Normal_Sheet1 2" xfId="67"/>
    <cellStyle name="Note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9" sqref="H9"/>
    </sheetView>
  </sheetViews>
  <sheetFormatPr defaultColWidth="9.140625" defaultRowHeight="12.75"/>
  <cols>
    <col min="1" max="1" width="47.28125" style="41" customWidth="1"/>
    <col min="2" max="2" width="11.7109375" style="41" hidden="1" customWidth="1"/>
    <col min="3" max="3" width="11.57421875" style="41" customWidth="1"/>
    <col min="4" max="4" width="12.00390625" style="41" customWidth="1"/>
    <col min="5" max="5" width="11.7109375" style="41" bestFit="1" customWidth="1"/>
    <col min="6" max="6" width="12.00390625" style="41" customWidth="1"/>
    <col min="7" max="7" width="11.421875" style="41" customWidth="1"/>
    <col min="8" max="8" width="53.28125" style="41" customWidth="1"/>
    <col min="9" max="10" width="9.140625" style="41" customWidth="1"/>
    <col min="11" max="11" width="51.00390625" style="41" customWidth="1"/>
    <col min="12" max="16384" width="9.140625" style="41" customWidth="1"/>
  </cols>
  <sheetData>
    <row r="1" spans="1:7" ht="24.75" customHeight="1" thickBot="1">
      <c r="A1" s="85" t="s">
        <v>127</v>
      </c>
      <c r="B1" s="86">
        <v>2019</v>
      </c>
      <c r="C1" s="86">
        <v>2020</v>
      </c>
      <c r="D1" s="86">
        <v>2021</v>
      </c>
      <c r="E1" s="86">
        <v>2022</v>
      </c>
      <c r="F1" s="86">
        <v>2023</v>
      </c>
      <c r="G1" s="86">
        <v>2024</v>
      </c>
    </row>
    <row r="2" spans="1:7" ht="15" customHeight="1">
      <c r="A2" s="87" t="s">
        <v>0</v>
      </c>
      <c r="B2" s="15">
        <f aca="true" t="shared" si="0" ref="B2:G2">B3+B7+B8+B12</f>
        <v>169456006.98</v>
      </c>
      <c r="C2" s="74">
        <f t="shared" si="0"/>
        <v>171487385</v>
      </c>
      <c r="D2" s="74">
        <f t="shared" si="0"/>
        <v>173029000</v>
      </c>
      <c r="E2" s="74">
        <f t="shared" si="0"/>
        <v>180336000</v>
      </c>
      <c r="F2" s="74">
        <f t="shared" si="0"/>
        <v>188159000</v>
      </c>
      <c r="G2" s="74">
        <f t="shared" si="0"/>
        <v>197767000</v>
      </c>
    </row>
    <row r="3" spans="1:7" ht="12.75">
      <c r="A3" s="88" t="s">
        <v>12</v>
      </c>
      <c r="B3" s="9">
        <f aca="true" t="shared" si="1" ref="B3:G3">SUM(B4:B6)</f>
        <v>91099244.45</v>
      </c>
      <c r="C3" s="75">
        <f t="shared" si="1"/>
        <v>93160500</v>
      </c>
      <c r="D3" s="75">
        <f t="shared" si="1"/>
        <v>94321000</v>
      </c>
      <c r="E3" s="75">
        <f t="shared" si="1"/>
        <v>99442000</v>
      </c>
      <c r="F3" s="75">
        <f t="shared" si="1"/>
        <v>104849000</v>
      </c>
      <c r="G3" s="75">
        <f t="shared" si="1"/>
        <v>109540000</v>
      </c>
    </row>
    <row r="4" spans="1:7" ht="12.75">
      <c r="A4" s="88" t="s">
        <v>23</v>
      </c>
      <c r="B4" s="24">
        <v>87925329.47</v>
      </c>
      <c r="C4" s="67">
        <v>90000000</v>
      </c>
      <c r="D4" s="42">
        <v>91080000</v>
      </c>
      <c r="E4" s="42">
        <v>96180000</v>
      </c>
      <c r="F4" s="42">
        <v>101567000</v>
      </c>
      <c r="G4" s="42">
        <v>106239000</v>
      </c>
    </row>
    <row r="5" spans="1:7" ht="12.75">
      <c r="A5" s="88" t="s">
        <v>24</v>
      </c>
      <c r="B5" s="24">
        <v>1545192.82</v>
      </c>
      <c r="C5" s="67">
        <v>1941000</v>
      </c>
      <c r="D5" s="42">
        <v>1941000</v>
      </c>
      <c r="E5" s="42">
        <v>1941000</v>
      </c>
      <c r="F5" s="42">
        <v>1941000</v>
      </c>
      <c r="G5" s="42">
        <v>1941000</v>
      </c>
    </row>
    <row r="6" spans="1:7" ht="12.75">
      <c r="A6" s="88" t="s">
        <v>25</v>
      </c>
      <c r="B6" s="24">
        <v>1628722.160000004</v>
      </c>
      <c r="C6" s="67">
        <v>1219500</v>
      </c>
      <c r="D6" s="42">
        <v>1300000</v>
      </c>
      <c r="E6" s="42">
        <v>1321000</v>
      </c>
      <c r="F6" s="42">
        <v>1341000</v>
      </c>
      <c r="G6" s="42">
        <v>1360000</v>
      </c>
    </row>
    <row r="7" spans="1:7" ht="12.75">
      <c r="A7" s="88" t="s">
        <v>13</v>
      </c>
      <c r="B7" s="25">
        <v>19041493.35</v>
      </c>
      <c r="C7" s="76">
        <v>16525838</v>
      </c>
      <c r="D7" s="42">
        <v>19026000</v>
      </c>
      <c r="E7" s="42">
        <v>19668000</v>
      </c>
      <c r="F7" s="42">
        <v>20019000</v>
      </c>
      <c r="G7" s="42">
        <v>20344000</v>
      </c>
    </row>
    <row r="8" spans="1:7" ht="12.75">
      <c r="A8" s="88" t="s">
        <v>63</v>
      </c>
      <c r="B8" s="14">
        <f aca="true" t="shared" si="2" ref="B8:G8">SUM(B9:B11)</f>
        <v>58471260.89</v>
      </c>
      <c r="C8" s="75">
        <f t="shared" si="2"/>
        <v>61059105</v>
      </c>
      <c r="D8" s="75">
        <f t="shared" si="2"/>
        <v>58782000</v>
      </c>
      <c r="E8" s="75">
        <f t="shared" si="2"/>
        <v>60326000</v>
      </c>
      <c r="F8" s="75">
        <f t="shared" si="2"/>
        <v>62391000</v>
      </c>
      <c r="G8" s="75">
        <f t="shared" si="2"/>
        <v>66983000</v>
      </c>
    </row>
    <row r="9" spans="1:7" ht="12.75">
      <c r="A9" s="88" t="s">
        <v>84</v>
      </c>
      <c r="B9" s="25">
        <v>8111940</v>
      </c>
      <c r="C9" s="76">
        <v>6295511</v>
      </c>
      <c r="D9" s="42">
        <v>6296000</v>
      </c>
      <c r="E9" s="42">
        <v>5000000</v>
      </c>
      <c r="F9" s="42">
        <v>4000000</v>
      </c>
      <c r="G9" s="42">
        <v>3500000</v>
      </c>
    </row>
    <row r="10" spans="1:7" ht="12.75">
      <c r="A10" s="88" t="s">
        <v>85</v>
      </c>
      <c r="B10" s="25">
        <v>36318909</v>
      </c>
      <c r="C10" s="76">
        <v>40680831</v>
      </c>
      <c r="D10" s="42">
        <v>38107000</v>
      </c>
      <c r="E10" s="42">
        <v>39990000</v>
      </c>
      <c r="F10" s="42">
        <v>42247000</v>
      </c>
      <c r="G10" s="42">
        <v>44654000</v>
      </c>
    </row>
    <row r="11" spans="1:7" ht="12.75">
      <c r="A11" s="88" t="s">
        <v>64</v>
      </c>
      <c r="B11" s="25">
        <v>14040411.89</v>
      </c>
      <c r="C11" s="76">
        <v>14082763</v>
      </c>
      <c r="D11" s="42">
        <v>14379000</v>
      </c>
      <c r="E11" s="42">
        <v>15336000</v>
      </c>
      <c r="F11" s="42">
        <v>16144000</v>
      </c>
      <c r="G11" s="42">
        <v>18829000</v>
      </c>
    </row>
    <row r="12" spans="1:7" ht="12.75">
      <c r="A12" s="88" t="s">
        <v>14</v>
      </c>
      <c r="B12" s="25">
        <v>844008.29</v>
      </c>
      <c r="C12" s="76">
        <v>741942</v>
      </c>
      <c r="D12" s="42">
        <v>900000</v>
      </c>
      <c r="E12" s="42">
        <v>900000</v>
      </c>
      <c r="F12" s="42">
        <v>900000</v>
      </c>
      <c r="G12" s="42">
        <v>900000</v>
      </c>
    </row>
    <row r="13" spans="1:7" ht="12.75">
      <c r="A13" s="89" t="s">
        <v>1</v>
      </c>
      <c r="B13" s="32">
        <f aca="true" t="shared" si="3" ref="B13:G13">SUM(B14:B15)</f>
        <v>152945224.39</v>
      </c>
      <c r="C13" s="77">
        <f>C14+C15</f>
        <v>158330858</v>
      </c>
      <c r="D13" s="78">
        <f t="shared" si="3"/>
        <v>161341000</v>
      </c>
      <c r="E13" s="78">
        <f t="shared" si="3"/>
        <v>167049000</v>
      </c>
      <c r="F13" s="78">
        <f t="shared" si="3"/>
        <v>173027000</v>
      </c>
      <c r="G13" s="78">
        <f t="shared" si="3"/>
        <v>180178000</v>
      </c>
    </row>
    <row r="14" spans="1:7" ht="12.75">
      <c r="A14" s="88" t="s">
        <v>65</v>
      </c>
      <c r="B14" s="25">
        <v>18528130.79</v>
      </c>
      <c r="C14" s="76">
        <v>19593288</v>
      </c>
      <c r="D14" s="42">
        <v>19600000</v>
      </c>
      <c r="E14" s="42">
        <v>20240000</v>
      </c>
      <c r="F14" s="42">
        <v>20740000</v>
      </c>
      <c r="G14" s="42">
        <v>23140000</v>
      </c>
    </row>
    <row r="15" spans="1:7" ht="12.75">
      <c r="A15" s="88" t="s">
        <v>15</v>
      </c>
      <c r="B15" s="14">
        <f aca="true" t="shared" si="4" ref="B15:G15">B16+B17+B18</f>
        <v>134417093.6</v>
      </c>
      <c r="C15" s="76">
        <f t="shared" si="4"/>
        <v>138737570</v>
      </c>
      <c r="D15" s="76">
        <f t="shared" si="4"/>
        <v>141741000</v>
      </c>
      <c r="E15" s="76">
        <f t="shared" si="4"/>
        <v>146809000</v>
      </c>
      <c r="F15" s="76">
        <f t="shared" si="4"/>
        <v>152287000</v>
      </c>
      <c r="G15" s="75">
        <f t="shared" si="4"/>
        <v>157038000</v>
      </c>
    </row>
    <row r="16" spans="1:7" ht="12.75">
      <c r="A16" s="88" t="s">
        <v>8</v>
      </c>
      <c r="B16" s="25">
        <v>79724584.3</v>
      </c>
      <c r="C16" s="76">
        <v>84723225</v>
      </c>
      <c r="D16" s="44">
        <v>85248000</v>
      </c>
      <c r="E16" s="44">
        <v>89084000</v>
      </c>
      <c r="F16" s="44">
        <v>93360000</v>
      </c>
      <c r="G16" s="44">
        <v>97001000</v>
      </c>
    </row>
    <row r="17" spans="1:7" ht="12.75">
      <c r="A17" s="88" t="s">
        <v>9</v>
      </c>
      <c r="B17" s="25">
        <v>54504389.28</v>
      </c>
      <c r="C17" s="76">
        <v>53000000</v>
      </c>
      <c r="D17" s="44">
        <v>55993000</v>
      </c>
      <c r="E17" s="44">
        <v>57225000</v>
      </c>
      <c r="F17" s="44">
        <v>58427000</v>
      </c>
      <c r="G17" s="44">
        <v>59537000</v>
      </c>
    </row>
    <row r="18" spans="1:8" ht="12.75">
      <c r="A18" s="88" t="s">
        <v>10</v>
      </c>
      <c r="B18" s="25">
        <v>188120.019999999</v>
      </c>
      <c r="C18" s="76">
        <v>1014345</v>
      </c>
      <c r="D18" s="42">
        <v>500000</v>
      </c>
      <c r="E18" s="42">
        <v>500000</v>
      </c>
      <c r="F18" s="42">
        <v>500000</v>
      </c>
      <c r="G18" s="42">
        <v>500000</v>
      </c>
      <c r="H18"/>
    </row>
    <row r="19" spans="1:7" ht="12.75">
      <c r="A19" s="90" t="s">
        <v>66</v>
      </c>
      <c r="B19" s="16">
        <f aca="true" t="shared" si="5" ref="B19:G19">B2-B13</f>
        <v>16510782.590000004</v>
      </c>
      <c r="C19" s="72">
        <f t="shared" si="5"/>
        <v>13156527</v>
      </c>
      <c r="D19" s="72">
        <f t="shared" si="5"/>
        <v>11688000</v>
      </c>
      <c r="E19" s="72">
        <f t="shared" si="5"/>
        <v>13287000</v>
      </c>
      <c r="F19" s="72">
        <f t="shared" si="5"/>
        <v>15132000</v>
      </c>
      <c r="G19" s="72">
        <f t="shared" si="5"/>
        <v>17589000</v>
      </c>
    </row>
    <row r="20" spans="1:7" ht="12.75">
      <c r="A20" s="91" t="s">
        <v>2</v>
      </c>
      <c r="B20" s="16">
        <f aca="true" t="shared" si="6" ref="B20:G20">B21+B22+B24+B25+B26+B27+B28+B29</f>
        <v>-26308640.470000006</v>
      </c>
      <c r="C20" s="79">
        <f t="shared" si="6"/>
        <v>-28505515</v>
      </c>
      <c r="D20" s="79">
        <f t="shared" si="6"/>
        <v>-18673000</v>
      </c>
      <c r="E20" s="79">
        <f t="shared" si="6"/>
        <v>-18990000</v>
      </c>
      <c r="F20" s="79">
        <f t="shared" si="6"/>
        <v>-19986000</v>
      </c>
      <c r="G20" s="72">
        <f t="shared" si="6"/>
        <v>-20986000</v>
      </c>
    </row>
    <row r="21" spans="1:7" ht="14.25" customHeight="1">
      <c r="A21" s="92" t="s">
        <v>17</v>
      </c>
      <c r="B21" s="25">
        <v>1417347.15</v>
      </c>
      <c r="C21" s="76">
        <v>1520000</v>
      </c>
      <c r="D21" s="42">
        <v>2200000</v>
      </c>
      <c r="E21" s="42">
        <v>1500000</v>
      </c>
      <c r="F21" s="42">
        <v>1500000</v>
      </c>
      <c r="G21" s="42">
        <v>1500000</v>
      </c>
    </row>
    <row r="22" spans="1:8" ht="12.75" customHeight="1">
      <c r="A22" s="92" t="s">
        <v>18</v>
      </c>
      <c r="B22" s="25">
        <v>-35043052.31</v>
      </c>
      <c r="C22" s="76">
        <v>-35025676</v>
      </c>
      <c r="D22" s="42">
        <f>-D75</f>
        <v>-33038000</v>
      </c>
      <c r="E22" s="42">
        <f>-E75</f>
        <v>-25000000</v>
      </c>
      <c r="F22" s="42">
        <f>-F75</f>
        <v>-26000000</v>
      </c>
      <c r="G22" s="42">
        <f>-G75</f>
        <v>-27000000</v>
      </c>
      <c r="H22"/>
    </row>
    <row r="23" spans="1:7" ht="12.75">
      <c r="A23" s="93" t="s">
        <v>16</v>
      </c>
      <c r="B23" s="25">
        <v>-26190137.870000005</v>
      </c>
      <c r="C23" s="44">
        <v>-27490086</v>
      </c>
      <c r="D23" s="44">
        <f>-D77</f>
        <v>-18880000</v>
      </c>
      <c r="E23" s="44">
        <f>-E77</f>
        <v>-18000000</v>
      </c>
      <c r="F23" s="44">
        <f>-F77</f>
        <v>-19000000</v>
      </c>
      <c r="G23" s="44">
        <f>-G77</f>
        <v>-20000000</v>
      </c>
    </row>
    <row r="24" spans="1:8" ht="12.75" customHeight="1">
      <c r="A24" s="94" t="s">
        <v>19</v>
      </c>
      <c r="B24" s="25">
        <v>8852914.44</v>
      </c>
      <c r="C24" s="44">
        <v>7337600</v>
      </c>
      <c r="D24" s="44">
        <f>D76</f>
        <v>14158000</v>
      </c>
      <c r="E24" s="44">
        <f>E76</f>
        <v>7000000</v>
      </c>
      <c r="F24" s="44">
        <f>F76</f>
        <v>7000000</v>
      </c>
      <c r="G24" s="44">
        <f>G76</f>
        <v>7000000</v>
      </c>
      <c r="H24" s="43"/>
    </row>
    <row r="25" spans="1:7" ht="12.75" customHeight="1">
      <c r="A25" s="92" t="s">
        <v>20</v>
      </c>
      <c r="B25" s="25">
        <v>-2634712.36</v>
      </c>
      <c r="C25" s="76">
        <v>-2153296</v>
      </c>
      <c r="D25" s="42">
        <v>-1600000</v>
      </c>
      <c r="E25" s="42">
        <v>-2000000</v>
      </c>
      <c r="F25" s="42">
        <v>-2000000</v>
      </c>
      <c r="G25" s="42">
        <v>-2000000</v>
      </c>
    </row>
    <row r="26" spans="1:7" ht="12.75" customHeight="1" hidden="1">
      <c r="A26" s="95" t="s">
        <v>21</v>
      </c>
      <c r="B26" s="25">
        <v>946557.9</v>
      </c>
      <c r="C26" s="76">
        <v>0</v>
      </c>
      <c r="D26" s="42"/>
      <c r="E26" s="42"/>
      <c r="F26" s="42"/>
      <c r="G26" s="42"/>
    </row>
    <row r="27" spans="1:7" ht="12.75" customHeight="1" hidden="1">
      <c r="A27" s="95" t="s">
        <v>22</v>
      </c>
      <c r="B27" s="25">
        <v>-5000</v>
      </c>
      <c r="C27" s="76">
        <v>0</v>
      </c>
      <c r="D27" s="42"/>
      <c r="E27" s="42"/>
      <c r="F27" s="42"/>
      <c r="G27" s="42"/>
    </row>
    <row r="28" spans="1:7" ht="12.75" customHeight="1">
      <c r="A28" s="96" t="s">
        <v>44</v>
      </c>
      <c r="B28" s="26">
        <v>508625.77</v>
      </c>
      <c r="C28" s="80">
        <v>509000</v>
      </c>
      <c r="D28" s="42">
        <v>507000</v>
      </c>
      <c r="E28" s="42">
        <v>510000</v>
      </c>
      <c r="F28" s="42">
        <v>514000</v>
      </c>
      <c r="G28" s="42">
        <v>514000</v>
      </c>
    </row>
    <row r="29" spans="1:7" ht="12.75">
      <c r="A29" s="96" t="s">
        <v>45</v>
      </c>
      <c r="B29" s="25">
        <v>-351321.06</v>
      </c>
      <c r="C29" s="76">
        <v>-693143</v>
      </c>
      <c r="D29" s="42">
        <v>-900000</v>
      </c>
      <c r="E29" s="42">
        <v>-1000000</v>
      </c>
      <c r="F29" s="42">
        <v>-1000000</v>
      </c>
      <c r="G29" s="42">
        <v>-1000000</v>
      </c>
    </row>
    <row r="30" spans="1:7" ht="12.75">
      <c r="A30" s="97" t="s">
        <v>3</v>
      </c>
      <c r="B30" s="16">
        <f aca="true" t="shared" si="7" ref="B30:G30">B19+B20</f>
        <v>-9797857.880000003</v>
      </c>
      <c r="C30" s="72">
        <f t="shared" si="7"/>
        <v>-15348988</v>
      </c>
      <c r="D30" s="72">
        <f t="shared" si="7"/>
        <v>-6985000</v>
      </c>
      <c r="E30" s="72">
        <f t="shared" si="7"/>
        <v>-5703000</v>
      </c>
      <c r="F30" s="72">
        <f t="shared" si="7"/>
        <v>-4854000</v>
      </c>
      <c r="G30" s="72">
        <f t="shared" si="7"/>
        <v>-3397000</v>
      </c>
    </row>
    <row r="31" spans="1:7" ht="12.75">
      <c r="A31" s="97" t="s">
        <v>4</v>
      </c>
      <c r="B31" s="16">
        <f aca="true" t="shared" si="8" ref="B31:G31">B32+B33</f>
        <v>11118058.120000001</v>
      </c>
      <c r="C31" s="72">
        <f t="shared" si="8"/>
        <v>6587518</v>
      </c>
      <c r="D31" s="72">
        <f t="shared" si="8"/>
        <v>5500000</v>
      </c>
      <c r="E31" s="72">
        <f t="shared" si="8"/>
        <v>6000000</v>
      </c>
      <c r="F31" s="72">
        <f t="shared" si="8"/>
        <v>5000000</v>
      </c>
      <c r="G31" s="72">
        <f t="shared" si="8"/>
        <v>4000000</v>
      </c>
    </row>
    <row r="32" spans="1:7" ht="12.75">
      <c r="A32" s="98" t="s">
        <v>96</v>
      </c>
      <c r="B32" s="25">
        <v>17690000</v>
      </c>
      <c r="C32" s="76">
        <v>14400000</v>
      </c>
      <c r="D32" s="42">
        <v>24600000</v>
      </c>
      <c r="E32" s="42">
        <v>15000000</v>
      </c>
      <c r="F32" s="42">
        <v>14000000</v>
      </c>
      <c r="G32" s="42">
        <v>13000000</v>
      </c>
    </row>
    <row r="33" spans="1:7" ht="12.75">
      <c r="A33" s="98" t="s">
        <v>97</v>
      </c>
      <c r="B33" s="25">
        <v>-6571941.879999999</v>
      </c>
      <c r="C33" s="76">
        <v>-7812482</v>
      </c>
      <c r="D33" s="42">
        <v>-19100000</v>
      </c>
      <c r="E33" s="42">
        <v>-9000000</v>
      </c>
      <c r="F33" s="42">
        <v>-9000000</v>
      </c>
      <c r="G33" s="42">
        <v>-9000000</v>
      </c>
    </row>
    <row r="34" spans="1:7" ht="12.75">
      <c r="A34" s="99" t="s">
        <v>122</v>
      </c>
      <c r="B34" s="25">
        <v>150536.229999999</v>
      </c>
      <c r="C34" s="76">
        <v>-8761470</v>
      </c>
      <c r="D34" s="52">
        <v>-1485000</v>
      </c>
      <c r="E34" s="52">
        <v>297000</v>
      </c>
      <c r="F34" s="52">
        <v>146000</v>
      </c>
      <c r="G34" s="52">
        <v>603000</v>
      </c>
    </row>
    <row r="35" spans="1:7" ht="12.75" hidden="1">
      <c r="A35" s="99" t="s">
        <v>98</v>
      </c>
      <c r="B35" s="25">
        <v>-1169664.00999996</v>
      </c>
      <c r="C35" s="76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13.5" customHeight="1">
      <c r="A36" s="100" t="s">
        <v>6</v>
      </c>
      <c r="B36" s="54">
        <v>13476839.98</v>
      </c>
      <c r="C36" s="44">
        <f>B36+C34</f>
        <v>4715369.98</v>
      </c>
      <c r="D36" s="44">
        <f>C36+D34</f>
        <v>3230369.9800000004</v>
      </c>
      <c r="E36" s="44">
        <f>D36+E34</f>
        <v>3527369.9800000004</v>
      </c>
      <c r="F36" s="44">
        <f>E36+F34</f>
        <v>3673369.9800000004</v>
      </c>
      <c r="G36" s="44">
        <f>F36+G34</f>
        <v>4276369.98</v>
      </c>
    </row>
    <row r="37" spans="1:7" ht="12.75">
      <c r="A37" s="99" t="s">
        <v>99</v>
      </c>
      <c r="B37" s="47">
        <v>84929161.89</v>
      </c>
      <c r="C37" s="44">
        <v>91447307.89</v>
      </c>
      <c r="D37" s="44">
        <v>96947307.89</v>
      </c>
      <c r="E37" s="44">
        <v>102947307.89</v>
      </c>
      <c r="F37" s="44">
        <v>107947307.89</v>
      </c>
      <c r="G37" s="44">
        <v>111947307.89</v>
      </c>
    </row>
    <row r="38" spans="1:7" ht="12.75">
      <c r="A38" s="101" t="s">
        <v>71</v>
      </c>
      <c r="B38" s="14">
        <f aca="true" t="shared" si="9" ref="B38:G38">IF(B37-B36&lt;0,0,B37-B36)</f>
        <v>71452321.91</v>
      </c>
      <c r="C38" s="79">
        <f t="shared" si="9"/>
        <v>86731937.91</v>
      </c>
      <c r="D38" s="79">
        <f t="shared" si="9"/>
        <v>93716937.91</v>
      </c>
      <c r="E38" s="79">
        <f t="shared" si="9"/>
        <v>99419937.91</v>
      </c>
      <c r="F38" s="79">
        <f t="shared" si="9"/>
        <v>104273937.91</v>
      </c>
      <c r="G38" s="72">
        <f t="shared" si="9"/>
        <v>107670937.91</v>
      </c>
    </row>
    <row r="39" spans="1:7" ht="12.75">
      <c r="A39" s="101" t="s">
        <v>72</v>
      </c>
      <c r="B39" s="30">
        <f aca="true" t="shared" si="10" ref="B39:G39">B38/B2</f>
        <v>0.42165706122435154</v>
      </c>
      <c r="C39" s="82">
        <f t="shared" si="10"/>
        <v>0.5057627877992308</v>
      </c>
      <c r="D39" s="82">
        <f t="shared" si="10"/>
        <v>0.5416256113715042</v>
      </c>
      <c r="E39" s="82">
        <f t="shared" si="10"/>
        <v>0.551303887798332</v>
      </c>
      <c r="F39" s="82">
        <f t="shared" si="10"/>
        <v>0.5541799111921301</v>
      </c>
      <c r="G39" s="82">
        <f t="shared" si="10"/>
        <v>0.5444332872016059</v>
      </c>
    </row>
    <row r="40" spans="1:7" ht="12.75">
      <c r="A40" s="101" t="s">
        <v>73</v>
      </c>
      <c r="B40" s="14">
        <v>102909971.94000001</v>
      </c>
      <c r="C40" s="76">
        <f>C2*C41</f>
        <v>137189908</v>
      </c>
      <c r="D40" s="76">
        <v>138423200</v>
      </c>
      <c r="E40" s="76">
        <v>108201600</v>
      </c>
      <c r="F40" s="76">
        <v>112895400</v>
      </c>
      <c r="G40" s="75">
        <v>118660200</v>
      </c>
    </row>
    <row r="41" spans="1:11" ht="13.5" customHeight="1">
      <c r="A41" s="101" t="s">
        <v>93</v>
      </c>
      <c r="B41" s="31">
        <f>B40/B2</f>
        <v>0.6072960986986194</v>
      </c>
      <c r="C41" s="82">
        <v>0.8</v>
      </c>
      <c r="D41" s="82">
        <f>D40/D2</f>
        <v>0.8</v>
      </c>
      <c r="E41" s="82">
        <f>E40/E2</f>
        <v>0.6</v>
      </c>
      <c r="F41" s="82">
        <f>F40/F2</f>
        <v>0.6</v>
      </c>
      <c r="G41" s="82">
        <f>G40/G2</f>
        <v>0.6</v>
      </c>
      <c r="H41" s="46"/>
      <c r="I41" s="46"/>
      <c r="J41" s="46"/>
      <c r="K41" s="46"/>
    </row>
    <row r="42" spans="1:7" ht="12.75">
      <c r="A42" s="101" t="s">
        <v>30</v>
      </c>
      <c r="B42" s="9">
        <f aca="true" t="shared" si="11" ref="B42:G42">B40-B38</f>
        <v>31457650.030000016</v>
      </c>
      <c r="C42" s="75">
        <f t="shared" si="11"/>
        <v>50457970.09</v>
      </c>
      <c r="D42" s="75">
        <f t="shared" si="11"/>
        <v>44706262.09</v>
      </c>
      <c r="E42" s="75">
        <f t="shared" si="11"/>
        <v>8781662.090000004</v>
      </c>
      <c r="F42" s="75">
        <f t="shared" si="11"/>
        <v>8621462.090000004</v>
      </c>
      <c r="G42" s="75">
        <f t="shared" si="11"/>
        <v>10989262.090000004</v>
      </c>
    </row>
    <row r="43" ht="19.5" customHeight="1"/>
    <row r="44" spans="1:8" ht="25.5" customHeight="1" thickBot="1">
      <c r="A44" s="102" t="s">
        <v>125</v>
      </c>
      <c r="B44" s="86"/>
      <c r="C44" s="86">
        <v>2020</v>
      </c>
      <c r="D44" s="86">
        <v>2021</v>
      </c>
      <c r="E44" s="86">
        <v>2022</v>
      </c>
      <c r="F44" s="86">
        <v>2023</v>
      </c>
      <c r="G44" s="86">
        <v>2024</v>
      </c>
      <c r="H44" s="51"/>
    </row>
    <row r="45" spans="1:8" ht="12.75">
      <c r="A45" s="103" t="s">
        <v>53</v>
      </c>
      <c r="B45" s="81"/>
      <c r="C45" s="81">
        <f>SUM(C46:C47)</f>
        <v>1663552</v>
      </c>
      <c r="D45" s="81">
        <f>SUM(D46:D47)</f>
        <v>74000</v>
      </c>
      <c r="E45" s="81">
        <f>SUM(E46:E47)</f>
        <v>600000</v>
      </c>
      <c r="F45" s="81">
        <f>SUM(F46:F47)</f>
        <v>700000</v>
      </c>
      <c r="G45" s="81">
        <f>SUM(G46:G47)</f>
        <v>1500000</v>
      </c>
      <c r="H45" s="34"/>
    </row>
    <row r="46" spans="1:8" ht="12.75">
      <c r="A46" s="104" t="s">
        <v>67</v>
      </c>
      <c r="B46" s="44"/>
      <c r="C46" s="44">
        <v>0</v>
      </c>
      <c r="D46" s="44">
        <v>0</v>
      </c>
      <c r="E46" s="44">
        <v>0</v>
      </c>
      <c r="F46" s="44">
        <v>0</v>
      </c>
      <c r="G46" s="44">
        <v>0</v>
      </c>
      <c r="H46" s="34"/>
    </row>
    <row r="47" spans="1:7" ht="12.75">
      <c r="A47" s="104" t="s">
        <v>74</v>
      </c>
      <c r="B47" s="44"/>
      <c r="C47" s="44">
        <f>2356695-693143</f>
        <v>1663552</v>
      </c>
      <c r="D47" s="44">
        <v>74000</v>
      </c>
      <c r="E47" s="44">
        <v>600000</v>
      </c>
      <c r="F47" s="44">
        <v>700000</v>
      </c>
      <c r="G47" s="44">
        <v>1500000</v>
      </c>
    </row>
    <row r="48" spans="1:7" ht="13.5" customHeight="1" hidden="1">
      <c r="A48" s="103" t="s">
        <v>54</v>
      </c>
      <c r="B48" s="81"/>
      <c r="C48" s="81">
        <f>SUM(C49:C50)</f>
        <v>0</v>
      </c>
      <c r="D48" s="81">
        <f>SUM(D49:D50)</f>
        <v>0</v>
      </c>
      <c r="E48" s="81">
        <f>SUM(E49:E50)</f>
        <v>0</v>
      </c>
      <c r="F48" s="81">
        <f>SUM(F49:F50)</f>
        <v>0</v>
      </c>
      <c r="G48" s="81">
        <f>SUM(G49:G50)</f>
        <v>0</v>
      </c>
    </row>
    <row r="49" spans="1:7" ht="13.5" customHeight="1" hidden="1">
      <c r="A49" s="104" t="s">
        <v>67</v>
      </c>
      <c r="B49" s="44"/>
      <c r="C49" s="44"/>
      <c r="D49" s="44"/>
      <c r="E49" s="44"/>
      <c r="F49" s="44"/>
      <c r="G49" s="44"/>
    </row>
    <row r="50" spans="1:7" ht="13.5" customHeight="1" hidden="1">
      <c r="A50" s="104" t="s">
        <v>74</v>
      </c>
      <c r="B50" s="44"/>
      <c r="C50" s="44"/>
      <c r="D50" s="44"/>
      <c r="E50" s="44"/>
      <c r="F50" s="44"/>
      <c r="G50" s="44"/>
    </row>
    <row r="51" spans="1:7" ht="13.5" customHeight="1" hidden="1">
      <c r="A51" s="103" t="s">
        <v>55</v>
      </c>
      <c r="B51" s="81"/>
      <c r="C51" s="81">
        <f>SUM(C52:C53)</f>
        <v>0</v>
      </c>
      <c r="D51" s="81">
        <f>SUM(D52:D53)</f>
        <v>0</v>
      </c>
      <c r="E51" s="81">
        <f>SUM(E52:E53)</f>
        <v>0</v>
      </c>
      <c r="F51" s="81">
        <f>SUM(F52:F53)</f>
        <v>0</v>
      </c>
      <c r="G51" s="81">
        <f>SUM(G52:G53)</f>
        <v>0</v>
      </c>
    </row>
    <row r="52" spans="1:7" ht="13.5" customHeight="1" hidden="1">
      <c r="A52" s="104" t="s">
        <v>67</v>
      </c>
      <c r="B52" s="44"/>
      <c r="C52" s="44"/>
      <c r="D52" s="44"/>
      <c r="E52" s="44"/>
      <c r="F52" s="44"/>
      <c r="G52" s="44"/>
    </row>
    <row r="53" spans="1:7" ht="13.5" customHeight="1" hidden="1">
      <c r="A53" s="104" t="s">
        <v>74</v>
      </c>
      <c r="B53" s="44"/>
      <c r="C53" s="44"/>
      <c r="D53" s="44"/>
      <c r="E53" s="44"/>
      <c r="F53" s="44"/>
      <c r="G53" s="44"/>
    </row>
    <row r="54" spans="1:7" ht="13.5" customHeight="1">
      <c r="A54" s="103" t="s">
        <v>56</v>
      </c>
      <c r="B54" s="81"/>
      <c r="C54" s="81">
        <f>SUM(C55:C56)</f>
        <v>10440578</v>
      </c>
      <c r="D54" s="81">
        <f>SUM(D55:D56)</f>
        <v>14705000</v>
      </c>
      <c r="E54" s="81">
        <f>SUM(E55:E56)</f>
        <v>9460000</v>
      </c>
      <c r="F54" s="81">
        <f>SUM(F55:F56)</f>
        <v>10000000</v>
      </c>
      <c r="G54" s="81">
        <f>SUM(G55:G56)</f>
        <v>10000000</v>
      </c>
    </row>
    <row r="55" spans="1:7" ht="13.5" customHeight="1">
      <c r="A55" s="104" t="s">
        <v>67</v>
      </c>
      <c r="B55" s="44"/>
      <c r="C55" s="44">
        <v>2329000</v>
      </c>
      <c r="D55" s="44">
        <f>2753000+2300000+1000000+500000</f>
        <v>6553000</v>
      </c>
      <c r="E55" s="44">
        <v>2460000</v>
      </c>
      <c r="F55" s="44">
        <v>3000000</v>
      </c>
      <c r="G55" s="44">
        <v>3000000</v>
      </c>
    </row>
    <row r="56" spans="1:16" ht="13.5" customHeight="1">
      <c r="A56" s="104" t="s">
        <v>74</v>
      </c>
      <c r="B56" s="44"/>
      <c r="C56" s="44">
        <f>8745636-85000-549058</f>
        <v>8111578</v>
      </c>
      <c r="D56" s="44">
        <f>400000+(9962000-2300000)+590000-500000</f>
        <v>8152000</v>
      </c>
      <c r="E56" s="44">
        <v>7000000</v>
      </c>
      <c r="F56" s="44">
        <v>7000000</v>
      </c>
      <c r="G56" s="44">
        <v>7000000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3.5" customHeight="1">
      <c r="A57" s="103" t="s">
        <v>57</v>
      </c>
      <c r="B57" s="44"/>
      <c r="C57" s="81">
        <f>SUM(C58:C59)</f>
        <v>439758</v>
      </c>
      <c r="D57" s="81">
        <f>SUM(D58:D59)</f>
        <v>885000</v>
      </c>
      <c r="E57" s="81">
        <f>SUM(E58:E59)</f>
        <v>1300000</v>
      </c>
      <c r="F57" s="81">
        <f>SUM(F58:F59)</f>
        <v>1000000</v>
      </c>
      <c r="G57" s="81">
        <f>SUM(G58:G59)</f>
        <v>500000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3.5" customHeight="1">
      <c r="A58" s="104" t="s">
        <v>67</v>
      </c>
      <c r="B58" s="44"/>
      <c r="C58" s="44">
        <v>0</v>
      </c>
      <c r="D58" s="44">
        <v>0</v>
      </c>
      <c r="E58" s="44">
        <v>300000</v>
      </c>
      <c r="F58" s="44">
        <v>0</v>
      </c>
      <c r="G58" s="44">
        <v>0</v>
      </c>
      <c r="H58" s="34"/>
      <c r="I58" s="34"/>
      <c r="J58" s="34"/>
      <c r="K58" s="34"/>
      <c r="L58" s="34"/>
      <c r="M58" s="34"/>
      <c r="N58" s="34"/>
      <c r="O58" s="34"/>
      <c r="P58" s="34"/>
    </row>
    <row r="59" spans="1:7" ht="12.75">
      <c r="A59" s="104" t="s">
        <v>74</v>
      </c>
      <c r="B59" s="44"/>
      <c r="C59" s="44">
        <f>454758-15000</f>
        <v>439758</v>
      </c>
      <c r="D59" s="44">
        <v>885000</v>
      </c>
      <c r="E59" s="44">
        <v>1000000</v>
      </c>
      <c r="F59" s="44">
        <v>1000000</v>
      </c>
      <c r="G59" s="44">
        <v>500000</v>
      </c>
    </row>
    <row r="60" spans="1:7" ht="12.75">
      <c r="A60" s="103" t="s">
        <v>58</v>
      </c>
      <c r="B60" s="44"/>
      <c r="C60" s="81">
        <f>SUM(C61:C62)</f>
        <v>2011800</v>
      </c>
      <c r="D60" s="81">
        <f>SUM(D61:D62)</f>
        <v>3169000</v>
      </c>
      <c r="E60" s="81">
        <f>SUM(E61:E62)</f>
        <v>1740000</v>
      </c>
      <c r="F60" s="81">
        <f>SUM(F61:F62)</f>
        <v>1700000</v>
      </c>
      <c r="G60" s="81">
        <f>SUM(G61:G62)</f>
        <v>1700000</v>
      </c>
    </row>
    <row r="61" spans="1:7" ht="12.75">
      <c r="A61" s="104" t="s">
        <v>67</v>
      </c>
      <c r="B61" s="44"/>
      <c r="C61" s="44">
        <v>726000</v>
      </c>
      <c r="D61" s="44">
        <f>1077000</f>
        <v>1077000</v>
      </c>
      <c r="E61" s="44">
        <v>740000</v>
      </c>
      <c r="F61" s="44">
        <v>700000</v>
      </c>
      <c r="G61" s="44">
        <v>700000</v>
      </c>
    </row>
    <row r="62" spans="1:7" ht="12.75">
      <c r="A62" s="104" t="s">
        <v>74</v>
      </c>
      <c r="B62" s="44"/>
      <c r="C62" s="44">
        <f>1309800-24000</f>
        <v>1285800</v>
      </c>
      <c r="D62" s="44">
        <f>685000+1407000</f>
        <v>2092000</v>
      </c>
      <c r="E62" s="44">
        <v>1000000</v>
      </c>
      <c r="F62" s="44">
        <v>1000000</v>
      </c>
      <c r="G62" s="44">
        <v>1000000</v>
      </c>
    </row>
    <row r="63" spans="1:7" ht="12.75" hidden="1">
      <c r="A63" s="103" t="s">
        <v>59</v>
      </c>
      <c r="B63" s="44"/>
      <c r="C63" s="81">
        <f>SUM(C64:C65)</f>
        <v>0</v>
      </c>
      <c r="D63" s="81">
        <f>SUM(D64:D65)</f>
        <v>0</v>
      </c>
      <c r="E63" s="81">
        <f>SUM(E64:E65)</f>
        <v>0</v>
      </c>
      <c r="F63" s="81">
        <f>SUM(F64:F65)</f>
        <v>0</v>
      </c>
      <c r="G63" s="81">
        <f>SUM(G64:G65)</f>
        <v>0</v>
      </c>
    </row>
    <row r="64" spans="1:7" ht="12.75" hidden="1">
      <c r="A64" s="104" t="s">
        <v>67</v>
      </c>
      <c r="B64" s="44"/>
      <c r="C64" s="44"/>
      <c r="D64" s="44"/>
      <c r="E64" s="44"/>
      <c r="F64" s="44"/>
      <c r="G64" s="44"/>
    </row>
    <row r="65" spans="1:7" ht="12.75" hidden="1">
      <c r="A65" s="104" t="s">
        <v>74</v>
      </c>
      <c r="B65" s="44"/>
      <c r="C65" s="44"/>
      <c r="D65" s="44"/>
      <c r="E65" s="44"/>
      <c r="F65" s="44"/>
      <c r="G65" s="44"/>
    </row>
    <row r="66" spans="1:7" ht="12.75">
      <c r="A66" s="103" t="s">
        <v>60</v>
      </c>
      <c r="B66" s="44"/>
      <c r="C66" s="81">
        <f>SUM(C67:C68)</f>
        <v>4597556</v>
      </c>
      <c r="D66" s="81">
        <f>SUM(D67:D68)</f>
        <v>2425000</v>
      </c>
      <c r="E66" s="81">
        <f>SUM(E67:E68)</f>
        <v>4500000</v>
      </c>
      <c r="F66" s="81">
        <f>SUM(F67:F68)</f>
        <v>2500000</v>
      </c>
      <c r="G66" s="81">
        <f>SUM(G67:G68)</f>
        <v>2500000</v>
      </c>
    </row>
    <row r="67" spans="1:7" ht="12.75">
      <c r="A67" s="104" t="s">
        <v>67</v>
      </c>
      <c r="B67" s="44"/>
      <c r="C67" s="44">
        <v>2296990</v>
      </c>
      <c r="D67" s="44">
        <v>1500000</v>
      </c>
      <c r="E67" s="44">
        <v>1500000</v>
      </c>
      <c r="F67" s="44">
        <v>500000</v>
      </c>
      <c r="G67" s="44">
        <v>1500000</v>
      </c>
    </row>
    <row r="68" spans="1:7" ht="12.75">
      <c r="A68" s="104" t="s">
        <v>74</v>
      </c>
      <c r="B68" s="44"/>
      <c r="C68" s="44">
        <f>2924566-624000</f>
        <v>2300566</v>
      </c>
      <c r="D68" s="44">
        <f>(1035000-110000)</f>
        <v>925000</v>
      </c>
      <c r="E68" s="44">
        <v>3000000</v>
      </c>
      <c r="F68" s="44">
        <v>2000000</v>
      </c>
      <c r="G68" s="44">
        <v>1000000</v>
      </c>
    </row>
    <row r="69" spans="1:7" ht="12.75">
      <c r="A69" s="103" t="s">
        <v>61</v>
      </c>
      <c r="B69" s="44"/>
      <c r="C69" s="81">
        <f>SUM(C70:C71)</f>
        <v>12692432</v>
      </c>
      <c r="D69" s="81">
        <f>SUM(D70:D71)</f>
        <v>6430000</v>
      </c>
      <c r="E69" s="81">
        <f>SUM(E70:E71)</f>
        <v>5600000</v>
      </c>
      <c r="F69" s="81">
        <f>SUM(F70:F71)</f>
        <v>8500000</v>
      </c>
      <c r="G69" s="81">
        <f>SUM(G70:G71)</f>
        <v>8500000</v>
      </c>
    </row>
    <row r="70" spans="1:7" ht="12.75">
      <c r="A70" s="104" t="s">
        <v>67</v>
      </c>
      <c r="B70" s="44"/>
      <c r="C70" s="44">
        <v>683600</v>
      </c>
      <c r="D70" s="44">
        <f>840000+1490000</f>
        <v>2330000</v>
      </c>
      <c r="E70" s="44">
        <v>500000</v>
      </c>
      <c r="F70" s="44">
        <v>2500000</v>
      </c>
      <c r="G70" s="44">
        <v>500000</v>
      </c>
    </row>
    <row r="71" spans="1:7" ht="12.75">
      <c r="A71" s="104" t="s">
        <v>74</v>
      </c>
      <c r="B71" s="44"/>
      <c r="C71" s="44">
        <f>13108832-1100000</f>
        <v>12008832</v>
      </c>
      <c r="D71" s="44">
        <f>4100000</f>
        <v>4100000</v>
      </c>
      <c r="E71" s="44">
        <v>5100000</v>
      </c>
      <c r="F71" s="44">
        <v>6000000</v>
      </c>
      <c r="G71" s="44">
        <v>8000000</v>
      </c>
    </row>
    <row r="72" spans="1:7" ht="12.75">
      <c r="A72" s="103" t="s">
        <v>62</v>
      </c>
      <c r="B72" s="81"/>
      <c r="C72" s="81">
        <f>SUM(C73:C74)</f>
        <v>3180000</v>
      </c>
      <c r="D72" s="81">
        <f>SUM(D73:D74)</f>
        <v>5350000</v>
      </c>
      <c r="E72" s="81">
        <f>SUM(E73:E74)</f>
        <v>1800000</v>
      </c>
      <c r="F72" s="81">
        <f>SUM(F73:F74)</f>
        <v>1600000</v>
      </c>
      <c r="G72" s="81">
        <f>SUM(G73:G74)</f>
        <v>2300000</v>
      </c>
    </row>
    <row r="73" spans="1:7" ht="12.75">
      <c r="A73" s="104" t="s">
        <v>67</v>
      </c>
      <c r="B73" s="44"/>
      <c r="C73" s="44">
        <v>1500000</v>
      </c>
      <c r="D73" s="44">
        <v>2698000</v>
      </c>
      <c r="E73" s="44">
        <v>1500000</v>
      </c>
      <c r="F73" s="44">
        <v>300000</v>
      </c>
      <c r="G73" s="44">
        <v>1300000</v>
      </c>
    </row>
    <row r="74" spans="1:7" s="45" customFormat="1" ht="12.75">
      <c r="A74" s="104" t="s">
        <v>74</v>
      </c>
      <c r="B74" s="44"/>
      <c r="C74" s="44">
        <v>1680000</v>
      </c>
      <c r="D74" s="44">
        <f>2652000</f>
        <v>2652000</v>
      </c>
      <c r="E74" s="44">
        <v>300000</v>
      </c>
      <c r="F74" s="44">
        <v>1300000</v>
      </c>
      <c r="G74" s="44">
        <v>1000000</v>
      </c>
    </row>
    <row r="75" spans="1:7" s="45" customFormat="1" ht="12.75">
      <c r="A75" s="101" t="s">
        <v>5</v>
      </c>
      <c r="B75" s="81"/>
      <c r="C75" s="81">
        <f>SUM(C76:C77)</f>
        <v>35025676</v>
      </c>
      <c r="D75" s="81">
        <f>SUM(D76:D77)</f>
        <v>33038000</v>
      </c>
      <c r="E75" s="81">
        <f>SUM(E76:E77)</f>
        <v>25000000</v>
      </c>
      <c r="F75" s="81">
        <f>SUM(F76:F77)</f>
        <v>26000000</v>
      </c>
      <c r="G75" s="81">
        <f>SUM(G76:G77)</f>
        <v>27000000</v>
      </c>
    </row>
    <row r="76" spans="1:7" ht="12.75">
      <c r="A76" s="104" t="s">
        <v>67</v>
      </c>
      <c r="B76" s="44"/>
      <c r="C76" s="44">
        <f>C46+C49+C52+C55+C58+C61+C64+C67+C70+C73</f>
        <v>7535590</v>
      </c>
      <c r="D76" s="44">
        <f>D46+D49+D52+D55+D58+D61+D64+D67+D70+D73</f>
        <v>14158000</v>
      </c>
      <c r="E76" s="44">
        <f>E46+E49+E52+E55+E58+E61+E64+E67+E70+E73</f>
        <v>7000000</v>
      </c>
      <c r="F76" s="44">
        <f>F46+F49+F52+F55+F58+F61+F64+F67+F70+F73</f>
        <v>7000000</v>
      </c>
      <c r="G76" s="44">
        <f>G46+G49+G52+G55+G58+G61+G64+G67+G70+G73</f>
        <v>7000000</v>
      </c>
    </row>
    <row r="77" spans="1:7" ht="12.75">
      <c r="A77" s="104" t="s">
        <v>74</v>
      </c>
      <c r="B77" s="44"/>
      <c r="C77" s="44">
        <f>C47+C50+C53+C56+C59+C62+C65+C68+C71+C74</f>
        <v>27490086</v>
      </c>
      <c r="D77" s="44">
        <f>D47+D50+D53+D56+D59+D62+D65+D68+D71+D74</f>
        <v>18880000</v>
      </c>
      <c r="E77" s="44">
        <f>E47+E50+E53+E56+E59+E62+E65+E68+E71+E74</f>
        <v>18000000</v>
      </c>
      <c r="F77" s="44">
        <f>F47+F50+F53+F56+F59+F62+F65+F68+F71+F74</f>
        <v>19000000</v>
      </c>
      <c r="G77" s="44">
        <f>G47+G50+G53+G56+G59+G62+G65+G68+G71+G74</f>
        <v>20000000</v>
      </c>
    </row>
    <row r="78" spans="1:7" ht="23.25" customHeight="1">
      <c r="A78" s="34"/>
      <c r="B78" s="34"/>
      <c r="C78" s="34"/>
      <c r="D78" s="34"/>
      <c r="E78" s="34"/>
      <c r="F78" s="34"/>
      <c r="G78" s="34"/>
    </row>
    <row r="79" spans="1:7" ht="13.5" thickBot="1">
      <c r="A79" s="105" t="s">
        <v>92</v>
      </c>
      <c r="B79" s="106"/>
      <c r="C79" s="86">
        <v>2020</v>
      </c>
      <c r="D79" s="86">
        <v>2021</v>
      </c>
      <c r="E79" s="86">
        <v>2022</v>
      </c>
      <c r="F79" s="86">
        <v>2023</v>
      </c>
      <c r="G79" s="86">
        <v>2024</v>
      </c>
    </row>
    <row r="80" spans="1:7" ht="12.75">
      <c r="A80" s="103" t="s">
        <v>106</v>
      </c>
      <c r="B80" s="83"/>
      <c r="C80" s="81">
        <f>SUM(C81:C82)</f>
        <v>0</v>
      </c>
      <c r="D80" s="81">
        <f>SUM(D81:D82)</f>
        <v>735000</v>
      </c>
      <c r="E80" s="81">
        <f>SUM(E81:E82)</f>
        <v>1968000</v>
      </c>
      <c r="F80" s="81">
        <f>SUM(F81:F82)</f>
        <v>0</v>
      </c>
      <c r="G80" s="81">
        <f>SUM(G81:G82)</f>
        <v>0</v>
      </c>
    </row>
    <row r="81" spans="1:7" ht="12.75">
      <c r="A81" s="104" t="s">
        <v>67</v>
      </c>
      <c r="B81" s="83"/>
      <c r="C81" s="44"/>
      <c r="D81" s="84">
        <v>0</v>
      </c>
      <c r="E81" s="84">
        <v>468000</v>
      </c>
      <c r="F81" s="84"/>
      <c r="G81" s="84"/>
    </row>
    <row r="82" spans="1:7" ht="12.75">
      <c r="A82" s="104" t="s">
        <v>74</v>
      </c>
      <c r="B82" s="83"/>
      <c r="C82" s="84"/>
      <c r="D82" s="84">
        <v>735000</v>
      </c>
      <c r="E82" s="84">
        <v>1500000</v>
      </c>
      <c r="F82" s="84"/>
      <c r="G82" s="84"/>
    </row>
    <row r="83" spans="1:7" ht="12.75">
      <c r="A83" s="103" t="s">
        <v>107</v>
      </c>
      <c r="B83" s="83"/>
      <c r="C83" s="81">
        <f>SUM(C84:C85)</f>
        <v>0</v>
      </c>
      <c r="D83" s="81">
        <f>SUM(D84:D85)</f>
        <v>1200000</v>
      </c>
      <c r="E83" s="81">
        <f>SUM(E84:E85)</f>
        <v>0</v>
      </c>
      <c r="F83" s="81">
        <f>SUM(F84:F85)</f>
        <v>0</v>
      </c>
      <c r="G83" s="81">
        <f>SUM(G84:G85)</f>
        <v>0</v>
      </c>
    </row>
    <row r="84" spans="1:7" ht="12.75">
      <c r="A84" s="104" t="s">
        <v>67</v>
      </c>
      <c r="B84" s="83"/>
      <c r="C84" s="84"/>
      <c r="D84" s="84">
        <v>0</v>
      </c>
      <c r="E84" s="84"/>
      <c r="F84" s="84"/>
      <c r="G84" s="84"/>
    </row>
    <row r="85" spans="1:7" ht="12.75">
      <c r="A85" s="104" t="s">
        <v>74</v>
      </c>
      <c r="B85" s="83"/>
      <c r="C85" s="84"/>
      <c r="D85" s="84">
        <v>1200000</v>
      </c>
      <c r="E85" s="84"/>
      <c r="F85" s="84"/>
      <c r="G85" s="84"/>
    </row>
    <row r="86" spans="1:7" ht="12.75">
      <c r="A86" s="103" t="s">
        <v>121</v>
      </c>
      <c r="B86" s="83"/>
      <c r="C86" s="81">
        <f>SUM(C87:C88)</f>
        <v>0</v>
      </c>
      <c r="D86" s="81">
        <f>SUM(D87:D88)</f>
        <v>0</v>
      </c>
      <c r="E86" s="81">
        <f>SUM(E87:E88)</f>
        <v>0</v>
      </c>
      <c r="F86" s="81">
        <f>SUM(F87:F88)</f>
        <v>130000</v>
      </c>
      <c r="G86" s="81">
        <f>SUM(G87:G88)</f>
        <v>1000000</v>
      </c>
    </row>
    <row r="87" spans="1:7" ht="12.75">
      <c r="A87" s="104" t="s">
        <v>67</v>
      </c>
      <c r="B87" s="83"/>
      <c r="C87" s="84"/>
      <c r="D87" s="84"/>
      <c r="E87" s="84"/>
      <c r="F87" s="84"/>
      <c r="G87" s="84"/>
    </row>
    <row r="88" spans="1:7" ht="12.75">
      <c r="A88" s="104" t="s">
        <v>74</v>
      </c>
      <c r="B88" s="83"/>
      <c r="C88" s="84"/>
      <c r="D88" s="84"/>
      <c r="E88" s="84"/>
      <c r="F88" s="84">
        <v>130000</v>
      </c>
      <c r="G88" s="84">
        <v>1000000</v>
      </c>
    </row>
    <row r="89" spans="1:7" ht="12.75">
      <c r="A89" s="103" t="s">
        <v>108</v>
      </c>
      <c r="B89" s="83"/>
      <c r="C89" s="81">
        <f>SUM(C90:C91)</f>
        <v>0</v>
      </c>
      <c r="D89" s="81">
        <f>SUM(D90:D91)</f>
        <v>90000</v>
      </c>
      <c r="E89" s="81">
        <f>SUM(E90:E91)</f>
        <v>1720000</v>
      </c>
      <c r="F89" s="81">
        <f>SUM(F90:F91)</f>
        <v>400000</v>
      </c>
      <c r="G89" s="81">
        <f>SUM(G90:G91)</f>
        <v>0</v>
      </c>
    </row>
    <row r="90" spans="1:7" ht="12.75">
      <c r="A90" s="104" t="s">
        <v>67</v>
      </c>
      <c r="B90" s="83"/>
      <c r="C90" s="84"/>
      <c r="D90" s="84"/>
      <c r="E90" s="84"/>
      <c r="F90" s="84"/>
      <c r="G90" s="84"/>
    </row>
    <row r="91" spans="1:7" ht="12.75">
      <c r="A91" s="104" t="s">
        <v>74</v>
      </c>
      <c r="B91" s="83"/>
      <c r="C91" s="84"/>
      <c r="D91" s="84">
        <v>90000</v>
      </c>
      <c r="E91" s="84">
        <v>1720000</v>
      </c>
      <c r="F91" s="84">
        <v>400000</v>
      </c>
      <c r="G91" s="84"/>
    </row>
    <row r="92" spans="1:7" ht="12.75">
      <c r="A92" s="103" t="s">
        <v>109</v>
      </c>
      <c r="B92" s="83"/>
      <c r="C92" s="81">
        <f>SUM(C93:C94)</f>
        <v>0</v>
      </c>
      <c r="D92" s="81">
        <f>SUM(D93:D94)</f>
        <v>500000</v>
      </c>
      <c r="E92" s="81">
        <f>SUM(E93:E94)</f>
        <v>1300000</v>
      </c>
      <c r="F92" s="81">
        <f>SUM(F93:F94)</f>
        <v>0</v>
      </c>
      <c r="G92" s="81">
        <f>SUM(G93:G94)</f>
        <v>0</v>
      </c>
    </row>
    <row r="93" spans="1:7" ht="12.75">
      <c r="A93" s="104" t="s">
        <v>67</v>
      </c>
      <c r="B93" s="83"/>
      <c r="C93" s="84"/>
      <c r="D93" s="84"/>
      <c r="E93" s="84"/>
      <c r="F93" s="84"/>
      <c r="G93" s="84"/>
    </row>
    <row r="94" spans="1:7" ht="12.75">
      <c r="A94" s="104" t="s">
        <v>74</v>
      </c>
      <c r="B94" s="83"/>
      <c r="C94" s="84"/>
      <c r="D94" s="84">
        <v>500000</v>
      </c>
      <c r="E94" s="84">
        <v>1300000</v>
      </c>
      <c r="F94" s="84"/>
      <c r="G94" s="84"/>
    </row>
    <row r="95" spans="1:7" ht="12.75">
      <c r="A95" s="103" t="s">
        <v>113</v>
      </c>
      <c r="B95" s="83"/>
      <c r="C95" s="81">
        <f>SUM(C96:C97)</f>
        <v>0</v>
      </c>
      <c r="D95" s="81">
        <f>SUM(D96:D97)</f>
        <v>40000</v>
      </c>
      <c r="E95" s="81">
        <f>SUM(E96:E97)</f>
        <v>10000</v>
      </c>
      <c r="F95" s="81">
        <f>SUM(F96:F97)</f>
        <v>320000</v>
      </c>
      <c r="G95" s="81">
        <f>SUM(G96:G97)</f>
        <v>9300000</v>
      </c>
    </row>
    <row r="96" spans="1:7" ht="12.75">
      <c r="A96" s="104" t="s">
        <v>67</v>
      </c>
      <c r="B96" s="83"/>
      <c r="C96" s="84"/>
      <c r="D96" s="84"/>
      <c r="E96" s="84"/>
      <c r="F96" s="84"/>
      <c r="G96" s="84"/>
    </row>
    <row r="97" spans="1:7" ht="12.75">
      <c r="A97" s="104" t="s">
        <v>74</v>
      </c>
      <c r="B97" s="83"/>
      <c r="C97" s="84"/>
      <c r="D97" s="84">
        <v>40000</v>
      </c>
      <c r="E97" s="84">
        <v>10000</v>
      </c>
      <c r="F97" s="84">
        <v>320000</v>
      </c>
      <c r="G97" s="84">
        <v>9300000</v>
      </c>
    </row>
    <row r="98" spans="1:7" ht="12.75">
      <c r="A98" s="103" t="s">
        <v>110</v>
      </c>
      <c r="B98" s="83"/>
      <c r="C98" s="81">
        <f>SUM(C99:C100)</f>
        <v>0</v>
      </c>
      <c r="D98" s="81">
        <f>SUM(D99:D100)</f>
        <v>940000</v>
      </c>
      <c r="E98" s="81">
        <f>SUM(E99:E100)</f>
        <v>300000</v>
      </c>
      <c r="F98" s="81">
        <f>SUM(F99:F100)</f>
        <v>4660000</v>
      </c>
      <c r="G98" s="81">
        <f>SUM(G99:G100)</f>
        <v>0</v>
      </c>
    </row>
    <row r="99" spans="1:7" ht="12.75">
      <c r="A99" s="104" t="s">
        <v>67</v>
      </c>
      <c r="B99" s="83"/>
      <c r="C99" s="84"/>
      <c r="D99" s="84">
        <v>840000</v>
      </c>
      <c r="E99" s="84"/>
      <c r="F99" s="84">
        <v>2500000</v>
      </c>
      <c r="G99" s="84"/>
    </row>
    <row r="100" spans="1:7" ht="12.75">
      <c r="A100" s="104" t="s">
        <v>74</v>
      </c>
      <c r="B100" s="83"/>
      <c r="C100" s="84"/>
      <c r="D100" s="84">
        <v>100000</v>
      </c>
      <c r="E100" s="84">
        <v>300000</v>
      </c>
      <c r="F100" s="84">
        <v>2160000</v>
      </c>
      <c r="G100" s="84"/>
    </row>
    <row r="101" spans="1:7" ht="12.75">
      <c r="A101" s="103" t="s">
        <v>104</v>
      </c>
      <c r="B101" s="83"/>
      <c r="C101" s="81">
        <f>SUM(C102:C103)</f>
        <v>0</v>
      </c>
      <c r="D101" s="81">
        <f>SUM(D102:D103)</f>
        <v>0</v>
      </c>
      <c r="E101" s="81">
        <f>SUM(E102:E103)</f>
        <v>0</v>
      </c>
      <c r="F101" s="81">
        <f>SUM(F102:F103)</f>
        <v>1500000</v>
      </c>
      <c r="G101" s="81">
        <f>SUM(G102:G103)</f>
        <v>0</v>
      </c>
    </row>
    <row r="102" spans="1:7" ht="12.75">
      <c r="A102" s="104" t="s">
        <v>67</v>
      </c>
      <c r="B102" s="83"/>
      <c r="C102" s="84"/>
      <c r="D102" s="84"/>
      <c r="E102" s="84"/>
      <c r="F102" s="84"/>
      <c r="G102" s="84"/>
    </row>
    <row r="103" spans="1:7" ht="12.75">
      <c r="A103" s="104" t="s">
        <v>74</v>
      </c>
      <c r="B103" s="83"/>
      <c r="C103" s="84"/>
      <c r="D103" s="84">
        <v>0</v>
      </c>
      <c r="E103" s="84">
        <v>0</v>
      </c>
      <c r="F103" s="84">
        <v>1500000</v>
      </c>
      <c r="G103" s="84">
        <v>0</v>
      </c>
    </row>
    <row r="104" spans="1:7" ht="12.75">
      <c r="A104" s="103" t="s">
        <v>105</v>
      </c>
      <c r="B104" s="83"/>
      <c r="C104" s="81">
        <f>SUM(C105:C106)</f>
        <v>0</v>
      </c>
      <c r="D104" s="81">
        <f>SUM(D105:D106)</f>
        <v>100000</v>
      </c>
      <c r="E104" s="81">
        <f>SUM(E105:E106)</f>
        <v>200000</v>
      </c>
      <c r="F104" s="81">
        <f>SUM(F105:F106)</f>
        <v>1000000</v>
      </c>
      <c r="G104" s="81">
        <f>SUM(G105:G106)</f>
        <v>0</v>
      </c>
    </row>
    <row r="105" spans="1:7" ht="12.75">
      <c r="A105" s="104" t="s">
        <v>67</v>
      </c>
      <c r="B105" s="83"/>
      <c r="C105" s="84"/>
      <c r="D105" s="84"/>
      <c r="E105" s="84"/>
      <c r="F105" s="84"/>
      <c r="G105" s="84"/>
    </row>
    <row r="106" spans="1:7" ht="12.75">
      <c r="A106" s="104" t="s">
        <v>74</v>
      </c>
      <c r="B106" s="83"/>
      <c r="C106" s="84"/>
      <c r="D106" s="84">
        <v>100000</v>
      </c>
      <c r="E106" s="84">
        <v>200000</v>
      </c>
      <c r="F106" s="84">
        <v>1000000</v>
      </c>
      <c r="G106" s="84"/>
    </row>
    <row r="107" spans="1:7" ht="12.75">
      <c r="A107" s="103" t="s">
        <v>103</v>
      </c>
      <c r="B107" s="83"/>
      <c r="C107" s="81">
        <f>SUM(C108:C109)</f>
        <v>0</v>
      </c>
      <c r="D107" s="81">
        <f>SUM(D108:D109)</f>
        <v>2000000</v>
      </c>
      <c r="E107" s="81">
        <f>SUM(E108:E109)</f>
        <v>0</v>
      </c>
      <c r="F107" s="81">
        <f>SUM(F108:F109)</f>
        <v>0</v>
      </c>
      <c r="G107" s="81">
        <f>SUM(G108:G109)</f>
        <v>0</v>
      </c>
    </row>
    <row r="108" spans="1:7" ht="12.75">
      <c r="A108" s="104" t="s">
        <v>67</v>
      </c>
      <c r="B108" s="83"/>
      <c r="C108" s="44"/>
      <c r="D108" s="84">
        <v>1500000</v>
      </c>
      <c r="E108" s="84"/>
      <c r="F108" s="84"/>
      <c r="G108" s="84"/>
    </row>
    <row r="109" spans="1:7" ht="12.75">
      <c r="A109" s="104" t="s">
        <v>74</v>
      </c>
      <c r="B109" s="83"/>
      <c r="C109" s="84"/>
      <c r="D109" s="84">
        <v>500000</v>
      </c>
      <c r="E109" s="84"/>
      <c r="F109" s="84"/>
      <c r="G109" s="84"/>
    </row>
    <row r="110" spans="1:7" ht="12.75">
      <c r="A110" s="103" t="s">
        <v>111</v>
      </c>
      <c r="B110" s="83"/>
      <c r="C110" s="81">
        <f>SUM(C111:C112)</f>
        <v>0</v>
      </c>
      <c r="D110" s="81">
        <f>SUM(D111:D112)</f>
        <v>1770000</v>
      </c>
      <c r="E110" s="81">
        <f>SUM(E111:E112)</f>
        <v>0</v>
      </c>
      <c r="F110" s="81">
        <f>SUM(F111:F112)</f>
        <v>0</v>
      </c>
      <c r="G110" s="81">
        <f>SUM(G111:G112)</f>
        <v>0</v>
      </c>
    </row>
    <row r="111" spans="1:7" ht="12.75">
      <c r="A111" s="104" t="s">
        <v>67</v>
      </c>
      <c r="B111" s="83"/>
      <c r="C111" s="84"/>
      <c r="D111" s="84">
        <v>448000</v>
      </c>
      <c r="E111" s="84"/>
      <c r="F111" s="84"/>
      <c r="G111" s="84"/>
    </row>
    <row r="112" spans="1:7" ht="12.75">
      <c r="A112" s="104" t="s">
        <v>74</v>
      </c>
      <c r="B112" s="83"/>
      <c r="C112" s="84"/>
      <c r="D112" s="84">
        <v>1322000</v>
      </c>
      <c r="E112" s="84"/>
      <c r="F112" s="84"/>
      <c r="G112" s="84"/>
    </row>
    <row r="113" spans="1:7" ht="12.75">
      <c r="A113" s="103" t="s">
        <v>112</v>
      </c>
      <c r="B113" s="83"/>
      <c r="C113" s="81">
        <f>SUM(C114:C115)</f>
        <v>0</v>
      </c>
      <c r="D113" s="81">
        <f>SUM(D114:D115)</f>
        <v>2300000</v>
      </c>
      <c r="E113" s="81">
        <f>SUM(E114:E115)</f>
        <v>0</v>
      </c>
      <c r="F113" s="81">
        <f>SUM(F114:F115)</f>
        <v>100000</v>
      </c>
      <c r="G113" s="81">
        <f>SUM(G114:G115)</f>
        <v>3000000</v>
      </c>
    </row>
    <row r="114" spans="1:7" ht="12.75">
      <c r="A114" s="104" t="s">
        <v>67</v>
      </c>
      <c r="B114" s="83"/>
      <c r="C114" s="84"/>
      <c r="D114" s="84">
        <v>1000000</v>
      </c>
      <c r="E114" s="84"/>
      <c r="F114" s="84"/>
      <c r="G114" s="84"/>
    </row>
    <row r="115" spans="1:7" ht="12.75">
      <c r="A115" s="104" t="s">
        <v>74</v>
      </c>
      <c r="B115" s="83"/>
      <c r="C115" s="84"/>
      <c r="D115" s="84">
        <v>1300000</v>
      </c>
      <c r="E115" s="84"/>
      <c r="F115" s="84">
        <v>100000</v>
      </c>
      <c r="G115" s="84">
        <v>3000000</v>
      </c>
    </row>
    <row r="116" spans="1:7" ht="12.75">
      <c r="A116" s="103" t="s">
        <v>120</v>
      </c>
      <c r="B116" s="83"/>
      <c r="C116" s="81">
        <f>SUM(C117:C118)</f>
        <v>0</v>
      </c>
      <c r="D116" s="81">
        <f>SUM(D117:D118)</f>
        <v>0</v>
      </c>
      <c r="E116" s="81">
        <f>SUM(E117:E118)</f>
        <v>840000</v>
      </c>
      <c r="F116" s="81">
        <f>SUM(F117:F118)</f>
        <v>0</v>
      </c>
      <c r="G116" s="81">
        <f>SUM(G117:G118)</f>
        <v>0</v>
      </c>
    </row>
    <row r="117" spans="1:7" ht="12.75">
      <c r="A117" s="104" t="s">
        <v>67</v>
      </c>
      <c r="B117" s="83"/>
      <c r="C117" s="84"/>
      <c r="D117" s="84"/>
      <c r="E117" s="84">
        <v>630000</v>
      </c>
      <c r="F117" s="84"/>
      <c r="G117" s="84"/>
    </row>
    <row r="118" spans="1:7" ht="12.75">
      <c r="A118" s="104" t="s">
        <v>74</v>
      </c>
      <c r="B118" s="83"/>
      <c r="C118" s="84"/>
      <c r="D118" s="84"/>
      <c r="E118" s="84">
        <v>210000</v>
      </c>
      <c r="F118" s="84"/>
      <c r="G118" s="84"/>
    </row>
    <row r="119" spans="1:7" ht="12.75">
      <c r="A119" s="103" t="s">
        <v>119</v>
      </c>
      <c r="B119" s="83"/>
      <c r="C119" s="81">
        <f>SUM(C120:C121)</f>
        <v>0</v>
      </c>
      <c r="D119" s="81">
        <f>SUM(D120:D121)</f>
        <v>0</v>
      </c>
      <c r="E119" s="81">
        <f>SUM(E120:E121)</f>
        <v>1500000</v>
      </c>
      <c r="F119" s="81">
        <f>SUM(F120:F121)</f>
        <v>0</v>
      </c>
      <c r="G119" s="81">
        <f>SUM(G120:G121)</f>
        <v>0</v>
      </c>
    </row>
    <row r="120" spans="1:7" ht="12.75">
      <c r="A120" s="104" t="s">
        <v>67</v>
      </c>
      <c r="B120" s="83"/>
      <c r="C120" s="84"/>
      <c r="D120" s="84"/>
      <c r="E120" s="84"/>
      <c r="F120" s="84"/>
      <c r="G120" s="84"/>
    </row>
    <row r="121" spans="1:7" ht="12.75">
      <c r="A121" s="104" t="s">
        <v>74</v>
      </c>
      <c r="B121" s="83"/>
      <c r="C121" s="84"/>
      <c r="D121" s="84"/>
      <c r="E121" s="84">
        <v>1500000</v>
      </c>
      <c r="F121" s="84"/>
      <c r="G121" s="84"/>
    </row>
    <row r="122" spans="1:7" ht="12.75">
      <c r="A122" s="103" t="s">
        <v>114</v>
      </c>
      <c r="B122" s="83"/>
      <c r="C122" s="81">
        <f>SUM(C123:C124)</f>
        <v>0</v>
      </c>
      <c r="D122" s="81">
        <f>SUM(D123:D124)</f>
        <v>2905000</v>
      </c>
      <c r="E122" s="81">
        <f>SUM(E123:E124)</f>
        <v>0</v>
      </c>
      <c r="F122" s="81">
        <f>SUM(F123:F124)</f>
        <v>0</v>
      </c>
      <c r="G122" s="81">
        <f>SUM(G123:G124)</f>
        <v>0</v>
      </c>
    </row>
    <row r="123" spans="1:7" ht="12.75">
      <c r="A123" s="104" t="s">
        <v>67</v>
      </c>
      <c r="B123" s="83"/>
      <c r="C123" s="44"/>
      <c r="D123" s="84">
        <v>435000</v>
      </c>
      <c r="E123" s="84"/>
      <c r="F123" s="84"/>
      <c r="G123" s="84"/>
    </row>
    <row r="124" spans="1:7" ht="12.75">
      <c r="A124" s="104" t="s">
        <v>74</v>
      </c>
      <c r="B124" s="83"/>
      <c r="C124" s="84"/>
      <c r="D124" s="84">
        <v>2470000</v>
      </c>
      <c r="E124" s="84"/>
      <c r="F124" s="84"/>
      <c r="G124" s="84"/>
    </row>
    <row r="125" spans="1:7" ht="12.75">
      <c r="A125" s="103" t="s">
        <v>123</v>
      </c>
      <c r="B125" s="83"/>
      <c r="C125" s="81">
        <f>SUM(C126:C127)</f>
        <v>0</v>
      </c>
      <c r="D125" s="81">
        <f>SUM(D126:D127)</f>
        <v>0</v>
      </c>
      <c r="E125" s="81">
        <f>SUM(E126:E127)</f>
        <v>0</v>
      </c>
      <c r="F125" s="81">
        <f>SUM(F126:F127)</f>
        <v>0</v>
      </c>
      <c r="G125" s="81">
        <f>SUM(G126:G127)</f>
        <v>850000</v>
      </c>
    </row>
    <row r="126" spans="1:7" ht="12.75">
      <c r="A126" s="104" t="s">
        <v>67</v>
      </c>
      <c r="B126" s="83"/>
      <c r="C126" s="44"/>
      <c r="D126" s="84"/>
      <c r="E126" s="84"/>
      <c r="F126" s="84"/>
      <c r="G126" s="84"/>
    </row>
    <row r="127" spans="1:7" ht="12.75">
      <c r="A127" s="104" t="s">
        <v>74</v>
      </c>
      <c r="B127" s="83"/>
      <c r="C127" s="84"/>
      <c r="D127" s="84"/>
      <c r="E127" s="84"/>
      <c r="F127" s="84"/>
      <c r="G127" s="84">
        <v>850000</v>
      </c>
    </row>
    <row r="128" spans="1:7" ht="12.75">
      <c r="A128" s="103" t="s">
        <v>115</v>
      </c>
      <c r="B128" s="83"/>
      <c r="C128" s="81">
        <f>SUM(C129:C130)</f>
        <v>0</v>
      </c>
      <c r="D128" s="81">
        <f>SUM(D129:D130)</f>
        <v>1650000</v>
      </c>
      <c r="E128" s="81">
        <f>SUM(E129:E130)</f>
        <v>880000</v>
      </c>
      <c r="F128" s="81">
        <f>SUM(F129:F130)</f>
        <v>0</v>
      </c>
      <c r="G128" s="81">
        <f>SUM(G129:G130)</f>
        <v>0</v>
      </c>
    </row>
    <row r="129" spans="1:7" ht="12.75">
      <c r="A129" s="104" t="s">
        <v>67</v>
      </c>
      <c r="B129" s="83"/>
      <c r="C129" s="84"/>
      <c r="D129" s="84">
        <v>1350000</v>
      </c>
      <c r="E129" s="84"/>
      <c r="F129" s="84"/>
      <c r="G129" s="84"/>
    </row>
    <row r="130" spans="1:7" ht="12.75">
      <c r="A130" s="104" t="s">
        <v>74</v>
      </c>
      <c r="B130" s="83"/>
      <c r="C130" s="84"/>
      <c r="D130" s="84">
        <v>300000</v>
      </c>
      <c r="E130" s="84">
        <v>880000</v>
      </c>
      <c r="F130" s="84"/>
      <c r="G130" s="84"/>
    </row>
    <row r="131" spans="1:7" ht="12.75">
      <c r="A131" s="103" t="s">
        <v>116</v>
      </c>
      <c r="B131" s="83"/>
      <c r="C131" s="81">
        <f>SUM(C132:C133)</f>
        <v>0</v>
      </c>
      <c r="D131" s="81">
        <f>SUM(D132:D133)</f>
        <v>750000</v>
      </c>
      <c r="E131" s="81">
        <f>SUM(E132:E133)</f>
        <v>1300000</v>
      </c>
      <c r="F131" s="81">
        <f>SUM(F132:F133)</f>
        <v>0</v>
      </c>
      <c r="G131" s="81">
        <f>SUM(G132:G133)</f>
        <v>0</v>
      </c>
    </row>
    <row r="132" spans="1:7" ht="12.75">
      <c r="A132" s="104" t="s">
        <v>67</v>
      </c>
      <c r="B132" s="83"/>
      <c r="C132" s="44"/>
      <c r="D132" s="84"/>
      <c r="E132" s="84"/>
      <c r="F132" s="84"/>
      <c r="G132" s="84"/>
    </row>
    <row r="133" spans="1:7" ht="12.75">
      <c r="A133" s="104" t="s">
        <v>74</v>
      </c>
      <c r="B133" s="83"/>
      <c r="C133" s="84"/>
      <c r="D133" s="84">
        <v>750000</v>
      </c>
      <c r="E133" s="84">
        <v>1300000</v>
      </c>
      <c r="F133" s="84"/>
      <c r="G133" s="84"/>
    </row>
    <row r="134" spans="1:7" ht="12.75">
      <c r="A134" s="103" t="s">
        <v>117</v>
      </c>
      <c r="B134" s="83"/>
      <c r="C134" s="81">
        <f>SUM(C135:C136)</f>
        <v>0</v>
      </c>
      <c r="D134" s="81">
        <f>SUM(D135:D136)</f>
        <v>1305000</v>
      </c>
      <c r="E134" s="81">
        <f>SUM(E135:E136)</f>
        <v>0</v>
      </c>
      <c r="F134" s="81">
        <f>SUM(F135:F136)</f>
        <v>0</v>
      </c>
      <c r="G134" s="81">
        <f>SUM(G135:G136)</f>
        <v>0</v>
      </c>
    </row>
    <row r="135" spans="1:7" ht="12.75">
      <c r="A135" s="104" t="s">
        <v>67</v>
      </c>
      <c r="B135" s="83"/>
      <c r="C135" s="84"/>
      <c r="D135" s="84">
        <v>700000</v>
      </c>
      <c r="E135" s="84"/>
      <c r="F135" s="84"/>
      <c r="G135" s="84"/>
    </row>
    <row r="136" spans="1:7" ht="12.75">
      <c r="A136" s="104" t="s">
        <v>74</v>
      </c>
      <c r="B136" s="83"/>
      <c r="C136" s="84"/>
      <c r="D136" s="84">
        <v>605000</v>
      </c>
      <c r="E136" s="84"/>
      <c r="F136" s="84"/>
      <c r="G136" s="84"/>
    </row>
    <row r="137" spans="1:7" ht="12.75">
      <c r="A137" s="103" t="s">
        <v>118</v>
      </c>
      <c r="B137" s="83"/>
      <c r="C137" s="81">
        <f>SUM(C138:C139)</f>
        <v>0</v>
      </c>
      <c r="D137" s="81">
        <f>SUM(D138:D139)</f>
        <v>16753000</v>
      </c>
      <c r="E137" s="81">
        <f>SUM(E138:E139)</f>
        <v>14982000</v>
      </c>
      <c r="F137" s="81">
        <f>SUM(F138:F139)</f>
        <v>18020000</v>
      </c>
      <c r="G137" s="81">
        <f>SUM(G138:G139)</f>
        <v>13850000</v>
      </c>
    </row>
    <row r="138" spans="1:7" ht="12.75">
      <c r="A138" s="104" t="s">
        <v>67</v>
      </c>
      <c r="B138" s="83"/>
      <c r="C138" s="84"/>
      <c r="D138" s="84">
        <f>D141-D135-D132-D129-D126-D123-D120-D117-D114-D111-D108-D105-D102-D99-D96-D93-D90-D84-D81</f>
        <v>7385000</v>
      </c>
      <c r="E138" s="84">
        <f aca="true" t="shared" si="12" ref="E138:G139">E141-E135-E132-E129-E126-E123-E120-E117-E114-E111-E108-E105-E102-E99-E96-E93-E90-E84-E81</f>
        <v>5902000</v>
      </c>
      <c r="F138" s="84">
        <f t="shared" si="12"/>
        <v>4500000</v>
      </c>
      <c r="G138" s="84">
        <f t="shared" si="12"/>
        <v>7000000</v>
      </c>
    </row>
    <row r="139" spans="1:7" ht="12.75">
      <c r="A139" s="104" t="s">
        <v>74</v>
      </c>
      <c r="B139" s="83"/>
      <c r="C139" s="84"/>
      <c r="D139" s="84">
        <f>D142-D136-D133-D130-D127-D124-D121-D118-D115-D112-D109-D106-D103-D100-D97-D94-D91-D85-D82</f>
        <v>9368000</v>
      </c>
      <c r="E139" s="84">
        <f t="shared" si="12"/>
        <v>9080000</v>
      </c>
      <c r="F139" s="84">
        <f t="shared" si="12"/>
        <v>13520000</v>
      </c>
      <c r="G139" s="84">
        <f t="shared" si="12"/>
        <v>6850000</v>
      </c>
    </row>
    <row r="140" spans="1:7" ht="12.75">
      <c r="A140" s="101" t="s">
        <v>5</v>
      </c>
      <c r="B140" s="81"/>
      <c r="C140" s="81">
        <v>35025676</v>
      </c>
      <c r="D140" s="81">
        <v>33038000</v>
      </c>
      <c r="E140" s="81">
        <v>25000000</v>
      </c>
      <c r="F140" s="81">
        <v>26000000</v>
      </c>
      <c r="G140" s="81">
        <v>27000000</v>
      </c>
    </row>
    <row r="141" spans="1:7" ht="12.75">
      <c r="A141" s="104" t="s">
        <v>67</v>
      </c>
      <c r="B141" s="44"/>
      <c r="C141" s="44">
        <v>7535590</v>
      </c>
      <c r="D141" s="44">
        <v>13658000</v>
      </c>
      <c r="E141" s="44">
        <v>7000000</v>
      </c>
      <c r="F141" s="44">
        <v>7000000</v>
      </c>
      <c r="G141" s="44">
        <v>7000000</v>
      </c>
    </row>
    <row r="142" spans="1:7" ht="12.75">
      <c r="A142" s="104" t="s">
        <v>74</v>
      </c>
      <c r="B142" s="44"/>
      <c r="C142" s="44">
        <v>27490086</v>
      </c>
      <c r="D142" s="44">
        <v>19380000</v>
      </c>
      <c r="E142" s="44">
        <v>18000000</v>
      </c>
      <c r="F142" s="44">
        <v>19000000</v>
      </c>
      <c r="G142" s="44">
        <v>20000000</v>
      </c>
    </row>
  </sheetData>
  <sheetProtection/>
  <conditionalFormatting sqref="C19 B42:G42">
    <cfRule type="cellIs" priority="1" dxfId="0" operator="lessThan" stopIfTrue="1">
      <formula>0</formula>
    </cfRule>
  </conditionalFormatting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zoomScale="110" zoomScaleNormal="110" zoomScalePageLayoutView="0" workbookViewId="0" topLeftCell="A1">
      <pane xSplit="1" ySplit="1" topLeftCell="B3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65" sqref="A65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1.57421875" style="0" customWidth="1"/>
    <col min="4" max="4" width="11.28125" style="0" customWidth="1"/>
    <col min="5" max="5" width="11.00390625" style="0" customWidth="1"/>
    <col min="6" max="6" width="10.421875" style="0" customWidth="1"/>
    <col min="7" max="7" width="10.140625" style="0" customWidth="1"/>
    <col min="8" max="8" width="41.28125" style="0" customWidth="1"/>
    <col min="9" max="10" width="12.57421875" style="28" customWidth="1"/>
    <col min="11" max="12" width="8.7109375" style="0" customWidth="1"/>
    <col min="13" max="16" width="9.28125" style="0" bestFit="1" customWidth="1"/>
  </cols>
  <sheetData>
    <row r="1" spans="1:12" ht="64.5" thickBot="1">
      <c r="A1" s="2" t="s">
        <v>75</v>
      </c>
      <c r="B1" s="36" t="s">
        <v>88</v>
      </c>
      <c r="C1" s="36" t="s">
        <v>89</v>
      </c>
      <c r="D1" s="36" t="s">
        <v>81</v>
      </c>
      <c r="E1" s="36" t="s">
        <v>83</v>
      </c>
      <c r="F1" s="36" t="s">
        <v>86</v>
      </c>
      <c r="G1" s="36" t="s">
        <v>90</v>
      </c>
      <c r="H1" s="27" t="s">
        <v>68</v>
      </c>
      <c r="I1" s="37" t="s">
        <v>87</v>
      </c>
      <c r="J1" s="37" t="s">
        <v>91</v>
      </c>
      <c r="K1" s="49" t="s">
        <v>80</v>
      </c>
      <c r="L1" s="49" t="s">
        <v>80</v>
      </c>
    </row>
    <row r="2" spans="1:12" ht="12.75">
      <c r="A2" s="20" t="s">
        <v>53</v>
      </c>
      <c r="B2" s="7">
        <f aca="true" t="shared" si="0" ref="B2:G2">B3+B6</f>
        <v>0</v>
      </c>
      <c r="C2" s="7">
        <f t="shared" si="0"/>
        <v>0</v>
      </c>
      <c r="D2" s="7">
        <f t="shared" si="0"/>
        <v>0</v>
      </c>
      <c r="E2" s="7">
        <f t="shared" si="0"/>
        <v>0</v>
      </c>
      <c r="F2" s="7">
        <f t="shared" si="0"/>
        <v>0</v>
      </c>
      <c r="G2" s="8">
        <f t="shared" si="0"/>
        <v>0</v>
      </c>
      <c r="I2" s="28" t="e">
        <f>#REF!</f>
        <v>#REF!</v>
      </c>
      <c r="J2" s="5" t="e">
        <f>#REF!</f>
        <v>#REF!</v>
      </c>
      <c r="K2" s="28" t="e">
        <f>B2-I2</f>
        <v>#REF!</v>
      </c>
      <c r="L2" s="28" t="e">
        <f>C2-J2</f>
        <v>#REF!</v>
      </c>
    </row>
    <row r="3" spans="1:7" ht="12.75">
      <c r="A3" s="18" t="s">
        <v>42</v>
      </c>
      <c r="B3" s="10">
        <f aca="true" t="shared" si="1" ref="B3:G3">B4+B5</f>
        <v>0</v>
      </c>
      <c r="C3" s="10">
        <f t="shared" si="1"/>
        <v>0</v>
      </c>
      <c r="D3" s="10">
        <f t="shared" si="1"/>
        <v>0</v>
      </c>
      <c r="E3" s="10">
        <f t="shared" si="1"/>
        <v>0</v>
      </c>
      <c r="F3" s="10">
        <f t="shared" si="1"/>
        <v>0</v>
      </c>
      <c r="G3" s="11">
        <f t="shared" si="1"/>
        <v>0</v>
      </c>
    </row>
    <row r="4" spans="1:10" ht="12.75">
      <c r="A4" s="18" t="s">
        <v>46</v>
      </c>
      <c r="B4" s="17"/>
      <c r="C4" s="17"/>
      <c r="D4" s="17"/>
      <c r="E4" s="17"/>
      <c r="F4" s="17"/>
      <c r="G4" s="19"/>
      <c r="H4" s="1" t="s">
        <v>78</v>
      </c>
      <c r="I4" s="38"/>
      <c r="J4" s="38"/>
    </row>
    <row r="5" spans="1:12" ht="12.75">
      <c r="A5" s="18" t="s">
        <v>47</v>
      </c>
      <c r="B5" s="17"/>
      <c r="C5" s="17"/>
      <c r="D5" s="17"/>
      <c r="E5" s="17"/>
      <c r="F5" s="17"/>
      <c r="G5" s="19"/>
      <c r="H5" t="s">
        <v>70</v>
      </c>
      <c r="L5" s="48"/>
    </row>
    <row r="6" spans="1:7" ht="12.75">
      <c r="A6" s="18" t="s">
        <v>43</v>
      </c>
      <c r="B6" s="10">
        <f aca="true" t="shared" si="2" ref="B6:G6">B7+B8</f>
        <v>0</v>
      </c>
      <c r="C6" s="10">
        <f t="shared" si="2"/>
        <v>0</v>
      </c>
      <c r="D6" s="10">
        <f t="shared" si="2"/>
        <v>0</v>
      </c>
      <c r="E6" s="10">
        <f t="shared" si="2"/>
        <v>0</v>
      </c>
      <c r="F6" s="10">
        <f t="shared" si="2"/>
        <v>0</v>
      </c>
      <c r="G6" s="11">
        <f t="shared" si="2"/>
        <v>0</v>
      </c>
    </row>
    <row r="7" spans="1:7" ht="12.75">
      <c r="A7" s="18" t="s">
        <v>46</v>
      </c>
      <c r="B7" s="17"/>
      <c r="C7" s="17"/>
      <c r="D7" s="17"/>
      <c r="E7" s="17"/>
      <c r="F7" s="17"/>
      <c r="G7" s="19"/>
    </row>
    <row r="8" spans="1:10" ht="12.75">
      <c r="A8" s="18" t="s">
        <v>47</v>
      </c>
      <c r="B8" s="17"/>
      <c r="C8" s="17"/>
      <c r="D8" s="17"/>
      <c r="E8" s="17"/>
      <c r="F8" s="17"/>
      <c r="G8" s="19"/>
      <c r="H8" s="29" t="s">
        <v>82</v>
      </c>
      <c r="I8" s="39"/>
      <c r="J8" s="39"/>
    </row>
    <row r="9" spans="1:12" ht="12.75">
      <c r="A9" s="20" t="s">
        <v>54</v>
      </c>
      <c r="B9" s="7">
        <f aca="true" t="shared" si="3" ref="B9:G9">B10+B13</f>
        <v>0</v>
      </c>
      <c r="C9" s="7">
        <f t="shared" si="3"/>
        <v>0</v>
      </c>
      <c r="D9" s="7">
        <f t="shared" si="3"/>
        <v>0</v>
      </c>
      <c r="E9" s="7">
        <f t="shared" si="3"/>
        <v>0</v>
      </c>
      <c r="F9" s="7">
        <f t="shared" si="3"/>
        <v>0</v>
      </c>
      <c r="G9" s="8">
        <f t="shared" si="3"/>
        <v>0</v>
      </c>
      <c r="I9" s="28" t="e">
        <f>#REF!</f>
        <v>#REF!</v>
      </c>
      <c r="J9" s="28" t="e">
        <f>#REF!</f>
        <v>#REF!</v>
      </c>
      <c r="K9" s="28" t="e">
        <f>B9-I9</f>
        <v>#REF!</v>
      </c>
      <c r="L9" s="28" t="e">
        <f>C9-J9</f>
        <v>#REF!</v>
      </c>
    </row>
    <row r="10" spans="1:7" ht="12.75">
      <c r="A10" s="18" t="s">
        <v>42</v>
      </c>
      <c r="B10" s="10">
        <f aca="true" t="shared" si="4" ref="B10:G10">B11+B12</f>
        <v>0</v>
      </c>
      <c r="C10" s="10">
        <f t="shared" si="4"/>
        <v>0</v>
      </c>
      <c r="D10" s="10">
        <f t="shared" si="4"/>
        <v>0</v>
      </c>
      <c r="E10" s="10">
        <f t="shared" si="4"/>
        <v>0</v>
      </c>
      <c r="F10" s="10">
        <f t="shared" si="4"/>
        <v>0</v>
      </c>
      <c r="G10" s="11">
        <f t="shared" si="4"/>
        <v>0</v>
      </c>
    </row>
    <row r="11" spans="1:7" ht="12.75">
      <c r="A11" s="18" t="s">
        <v>46</v>
      </c>
      <c r="B11" s="17"/>
      <c r="C11" s="17"/>
      <c r="D11" s="17"/>
      <c r="E11" s="17"/>
      <c r="F11" s="17"/>
      <c r="G11" s="19"/>
    </row>
    <row r="12" spans="1:7" ht="12.75">
      <c r="A12" s="18" t="s">
        <v>47</v>
      </c>
      <c r="B12" s="17"/>
      <c r="C12" s="17"/>
      <c r="D12" s="17"/>
      <c r="E12" s="17"/>
      <c r="F12" s="17"/>
      <c r="G12" s="19"/>
    </row>
    <row r="13" spans="1:7" ht="12.75">
      <c r="A13" s="18" t="s">
        <v>43</v>
      </c>
      <c r="B13" s="10">
        <f aca="true" t="shared" si="5" ref="B13:G13">B14+B15</f>
        <v>0</v>
      </c>
      <c r="C13" s="10">
        <f t="shared" si="5"/>
        <v>0</v>
      </c>
      <c r="D13" s="10">
        <f t="shared" si="5"/>
        <v>0</v>
      </c>
      <c r="E13" s="10">
        <f t="shared" si="5"/>
        <v>0</v>
      </c>
      <c r="F13" s="10">
        <f t="shared" si="5"/>
        <v>0</v>
      </c>
      <c r="G13" s="11">
        <f t="shared" si="5"/>
        <v>0</v>
      </c>
    </row>
    <row r="14" spans="1:7" ht="12.75">
      <c r="A14" s="18" t="s">
        <v>46</v>
      </c>
      <c r="B14" s="17"/>
      <c r="C14" s="17"/>
      <c r="D14" s="17"/>
      <c r="E14" s="17"/>
      <c r="F14" s="17"/>
      <c r="G14" s="19"/>
    </row>
    <row r="15" spans="1:7" ht="12.75">
      <c r="A15" s="18" t="s">
        <v>47</v>
      </c>
      <c r="B15" s="17"/>
      <c r="C15" s="17"/>
      <c r="D15" s="17"/>
      <c r="E15" s="17"/>
      <c r="F15" s="17"/>
      <c r="G15" s="19"/>
    </row>
    <row r="16" spans="1:12" ht="12.75">
      <c r="A16" s="20" t="s">
        <v>55</v>
      </c>
      <c r="B16" s="7">
        <f aca="true" t="shared" si="6" ref="B16:G16">B17+B20</f>
        <v>0</v>
      </c>
      <c r="C16" s="7">
        <f t="shared" si="6"/>
        <v>0</v>
      </c>
      <c r="D16" s="7">
        <f t="shared" si="6"/>
        <v>0</v>
      </c>
      <c r="E16" s="7">
        <f t="shared" si="6"/>
        <v>0</v>
      </c>
      <c r="F16" s="7">
        <f t="shared" si="6"/>
        <v>0</v>
      </c>
      <c r="G16" s="8">
        <f t="shared" si="6"/>
        <v>0</v>
      </c>
      <c r="I16" s="28" t="e">
        <f>#REF!</f>
        <v>#REF!</v>
      </c>
      <c r="J16" s="28" t="e">
        <f>#REF!</f>
        <v>#REF!</v>
      </c>
      <c r="K16" s="28" t="e">
        <f>B16-I16</f>
        <v>#REF!</v>
      </c>
      <c r="L16" s="28" t="e">
        <f>C16-J16</f>
        <v>#REF!</v>
      </c>
    </row>
    <row r="17" spans="1:7" ht="12.75">
      <c r="A17" s="18" t="s">
        <v>42</v>
      </c>
      <c r="B17" s="10">
        <f aca="true" t="shared" si="7" ref="B17:G17">B18+B19</f>
        <v>0</v>
      </c>
      <c r="C17" s="10">
        <f t="shared" si="7"/>
        <v>0</v>
      </c>
      <c r="D17" s="10">
        <f t="shared" si="7"/>
        <v>0</v>
      </c>
      <c r="E17" s="10">
        <f t="shared" si="7"/>
        <v>0</v>
      </c>
      <c r="F17" s="10">
        <f t="shared" si="7"/>
        <v>0</v>
      </c>
      <c r="G17" s="11">
        <f t="shared" si="7"/>
        <v>0</v>
      </c>
    </row>
    <row r="18" spans="1:7" ht="12.75">
      <c r="A18" s="18" t="s">
        <v>46</v>
      </c>
      <c r="B18" s="17"/>
      <c r="C18" s="17"/>
      <c r="D18" s="17"/>
      <c r="E18" s="17"/>
      <c r="F18" s="17"/>
      <c r="G18" s="19"/>
    </row>
    <row r="19" spans="1:7" ht="12.75">
      <c r="A19" s="18" t="s">
        <v>47</v>
      </c>
      <c r="B19" s="17"/>
      <c r="C19" s="17"/>
      <c r="D19" s="17"/>
      <c r="E19" s="17"/>
      <c r="F19" s="17"/>
      <c r="G19" s="19"/>
    </row>
    <row r="20" spans="1:7" ht="12.75">
      <c r="A20" s="18" t="s">
        <v>43</v>
      </c>
      <c r="B20" s="10">
        <f aca="true" t="shared" si="8" ref="B20:G20">B21+B22</f>
        <v>0</v>
      </c>
      <c r="C20" s="10">
        <f t="shared" si="8"/>
        <v>0</v>
      </c>
      <c r="D20" s="10">
        <f t="shared" si="8"/>
        <v>0</v>
      </c>
      <c r="E20" s="10">
        <f t="shared" si="8"/>
        <v>0</v>
      </c>
      <c r="F20" s="10">
        <f t="shared" si="8"/>
        <v>0</v>
      </c>
      <c r="G20" s="11">
        <f t="shared" si="8"/>
        <v>0</v>
      </c>
    </row>
    <row r="21" spans="1:7" ht="12.75">
      <c r="A21" s="18" t="s">
        <v>46</v>
      </c>
      <c r="B21" s="17"/>
      <c r="C21" s="17"/>
      <c r="D21" s="17"/>
      <c r="E21" s="17"/>
      <c r="F21" s="17"/>
      <c r="G21" s="19"/>
    </row>
    <row r="22" spans="1:7" ht="12.75">
      <c r="A22" s="18" t="s">
        <v>47</v>
      </c>
      <c r="B22" s="17"/>
      <c r="C22" s="17"/>
      <c r="D22" s="17"/>
      <c r="E22" s="17"/>
      <c r="F22" s="17"/>
      <c r="G22" s="19"/>
    </row>
    <row r="23" spans="1:12" ht="12.75">
      <c r="A23" s="20" t="s">
        <v>56</v>
      </c>
      <c r="B23" s="7">
        <f aca="true" t="shared" si="9" ref="B23:G23">B24+B27</f>
        <v>0</v>
      </c>
      <c r="C23" s="7">
        <f t="shared" si="9"/>
        <v>0</v>
      </c>
      <c r="D23" s="7">
        <f t="shared" si="9"/>
        <v>0</v>
      </c>
      <c r="E23" s="7">
        <f t="shared" si="9"/>
        <v>0</v>
      </c>
      <c r="F23" s="7">
        <f t="shared" si="9"/>
        <v>0</v>
      </c>
      <c r="G23" s="8">
        <f t="shared" si="9"/>
        <v>0</v>
      </c>
      <c r="I23" s="28" t="e">
        <f>#REF!</f>
        <v>#REF!</v>
      </c>
      <c r="J23" s="28" t="e">
        <f>#REF!</f>
        <v>#REF!</v>
      </c>
      <c r="K23" s="28" t="e">
        <f>B23-I23</f>
        <v>#REF!</v>
      </c>
      <c r="L23" s="28" t="e">
        <f>C23-J23</f>
        <v>#REF!</v>
      </c>
    </row>
    <row r="24" spans="1:7" ht="12.75">
      <c r="A24" s="18" t="s">
        <v>42</v>
      </c>
      <c r="B24" s="10">
        <f aca="true" t="shared" si="10" ref="B24:G24">B25+B26</f>
        <v>0</v>
      </c>
      <c r="C24" s="10">
        <f t="shared" si="10"/>
        <v>0</v>
      </c>
      <c r="D24" s="10">
        <f t="shared" si="10"/>
        <v>0</v>
      </c>
      <c r="E24" s="10">
        <f t="shared" si="10"/>
        <v>0</v>
      </c>
      <c r="F24" s="10">
        <f t="shared" si="10"/>
        <v>0</v>
      </c>
      <c r="G24" s="11">
        <f t="shared" si="10"/>
        <v>0</v>
      </c>
    </row>
    <row r="25" spans="1:7" ht="12.75">
      <c r="A25" s="18" t="s">
        <v>46</v>
      </c>
      <c r="B25" s="17"/>
      <c r="C25" s="17"/>
      <c r="D25" s="17"/>
      <c r="E25" s="17"/>
      <c r="F25" s="17"/>
      <c r="G25" s="19"/>
    </row>
    <row r="26" spans="1:7" ht="12.75">
      <c r="A26" s="18" t="s">
        <v>47</v>
      </c>
      <c r="B26" s="17"/>
      <c r="C26" s="17"/>
      <c r="D26" s="17"/>
      <c r="E26" s="17"/>
      <c r="F26" s="17"/>
      <c r="G26" s="19"/>
    </row>
    <row r="27" spans="1:7" ht="12.75">
      <c r="A27" s="18" t="s">
        <v>43</v>
      </c>
      <c r="B27" s="10">
        <f aca="true" t="shared" si="11" ref="B27:G27">B28+B29</f>
        <v>0</v>
      </c>
      <c r="C27" s="10">
        <f t="shared" si="11"/>
        <v>0</v>
      </c>
      <c r="D27" s="10">
        <f t="shared" si="11"/>
        <v>0</v>
      </c>
      <c r="E27" s="10">
        <f t="shared" si="11"/>
        <v>0</v>
      </c>
      <c r="F27" s="10">
        <f t="shared" si="11"/>
        <v>0</v>
      </c>
      <c r="G27" s="11">
        <f t="shared" si="11"/>
        <v>0</v>
      </c>
    </row>
    <row r="28" spans="1:7" ht="12.75">
      <c r="A28" s="18" t="s">
        <v>46</v>
      </c>
      <c r="B28" s="17"/>
      <c r="C28" s="17"/>
      <c r="D28" s="17"/>
      <c r="E28" s="17"/>
      <c r="F28" s="17"/>
      <c r="G28" s="19"/>
    </row>
    <row r="29" spans="1:7" ht="12.75">
      <c r="A29" s="18" t="s">
        <v>47</v>
      </c>
      <c r="B29" s="17"/>
      <c r="C29" s="17"/>
      <c r="D29" s="17"/>
      <c r="E29" s="17"/>
      <c r="F29" s="17"/>
      <c r="G29" s="19"/>
    </row>
    <row r="30" spans="1:12" ht="12.75">
      <c r="A30" s="20" t="s">
        <v>57</v>
      </c>
      <c r="B30" s="7">
        <f aca="true" t="shared" si="12" ref="B30:G30">B31+B34</f>
        <v>0</v>
      </c>
      <c r="C30" s="7">
        <f t="shared" si="12"/>
        <v>0</v>
      </c>
      <c r="D30" s="7">
        <f t="shared" si="12"/>
        <v>0</v>
      </c>
      <c r="E30" s="7">
        <f t="shared" si="12"/>
        <v>0</v>
      </c>
      <c r="F30" s="7">
        <f t="shared" si="12"/>
        <v>0</v>
      </c>
      <c r="G30" s="8">
        <f t="shared" si="12"/>
        <v>0</v>
      </c>
      <c r="I30" s="28" t="e">
        <f>#REF!</f>
        <v>#REF!</v>
      </c>
      <c r="J30" s="28" t="e">
        <f>#REF!</f>
        <v>#REF!</v>
      </c>
      <c r="K30" s="28" t="e">
        <f>B30-I30</f>
        <v>#REF!</v>
      </c>
      <c r="L30" s="28" t="e">
        <f>C30-J30</f>
        <v>#REF!</v>
      </c>
    </row>
    <row r="31" spans="1:7" ht="12.75">
      <c r="A31" s="18" t="s">
        <v>42</v>
      </c>
      <c r="B31" s="10">
        <f aca="true" t="shared" si="13" ref="B31:G31">B32+B33</f>
        <v>0</v>
      </c>
      <c r="C31" s="10">
        <f t="shared" si="13"/>
        <v>0</v>
      </c>
      <c r="D31" s="10">
        <f t="shared" si="13"/>
        <v>0</v>
      </c>
      <c r="E31" s="10">
        <f t="shared" si="13"/>
        <v>0</v>
      </c>
      <c r="F31" s="10">
        <f t="shared" si="13"/>
        <v>0</v>
      </c>
      <c r="G31" s="11">
        <f t="shared" si="13"/>
        <v>0</v>
      </c>
    </row>
    <row r="32" spans="1:7" ht="12.75">
      <c r="A32" s="18" t="s">
        <v>46</v>
      </c>
      <c r="B32" s="17"/>
      <c r="C32" s="17"/>
      <c r="D32" s="17"/>
      <c r="E32" s="17"/>
      <c r="F32" s="17"/>
      <c r="G32" s="19"/>
    </row>
    <row r="33" spans="1:7" ht="12.75">
      <c r="A33" s="18" t="s">
        <v>47</v>
      </c>
      <c r="B33" s="17"/>
      <c r="C33" s="17"/>
      <c r="D33" s="17"/>
      <c r="E33" s="17"/>
      <c r="F33" s="17"/>
      <c r="G33" s="19"/>
    </row>
    <row r="34" spans="1:7" ht="12.75">
      <c r="A34" s="18" t="s">
        <v>43</v>
      </c>
      <c r="B34" s="10">
        <f aca="true" t="shared" si="14" ref="B34:G34">B35+B36</f>
        <v>0</v>
      </c>
      <c r="C34" s="10">
        <f t="shared" si="14"/>
        <v>0</v>
      </c>
      <c r="D34" s="10">
        <f t="shared" si="14"/>
        <v>0</v>
      </c>
      <c r="E34" s="10">
        <f t="shared" si="14"/>
        <v>0</v>
      </c>
      <c r="F34" s="10">
        <f t="shared" si="14"/>
        <v>0</v>
      </c>
      <c r="G34" s="11">
        <f t="shared" si="14"/>
        <v>0</v>
      </c>
    </row>
    <row r="35" spans="1:7" ht="12.75">
      <c r="A35" s="18" t="s">
        <v>46</v>
      </c>
      <c r="B35" s="17"/>
      <c r="C35" s="17"/>
      <c r="D35" s="17"/>
      <c r="E35" s="17"/>
      <c r="F35" s="17"/>
      <c r="G35" s="19"/>
    </row>
    <row r="36" spans="1:7" ht="12.75">
      <c r="A36" s="18" t="s">
        <v>47</v>
      </c>
      <c r="B36" s="17"/>
      <c r="C36" s="17"/>
      <c r="D36" s="17"/>
      <c r="E36" s="17"/>
      <c r="F36" s="17"/>
      <c r="G36" s="19"/>
    </row>
    <row r="37" spans="1:12" ht="12.75">
      <c r="A37" s="20" t="s">
        <v>58</v>
      </c>
      <c r="B37" s="7">
        <f aca="true" t="shared" si="15" ref="B37:G37">B38+B41</f>
        <v>0</v>
      </c>
      <c r="C37" s="7">
        <f t="shared" si="15"/>
        <v>0</v>
      </c>
      <c r="D37" s="7">
        <f t="shared" si="15"/>
        <v>0</v>
      </c>
      <c r="E37" s="7">
        <f t="shared" si="15"/>
        <v>0</v>
      </c>
      <c r="F37" s="7">
        <f t="shared" si="15"/>
        <v>0</v>
      </c>
      <c r="G37" s="8">
        <f t="shared" si="15"/>
        <v>0</v>
      </c>
      <c r="I37" s="28" t="e">
        <f>#REF!</f>
        <v>#REF!</v>
      </c>
      <c r="J37" s="5" t="e">
        <f>#REF!</f>
        <v>#REF!</v>
      </c>
      <c r="K37" s="28" t="e">
        <f>B37-I37</f>
        <v>#REF!</v>
      </c>
      <c r="L37" s="28" t="e">
        <f>C37-J37</f>
        <v>#REF!</v>
      </c>
    </row>
    <row r="38" spans="1:7" ht="12.75">
      <c r="A38" s="18" t="s">
        <v>42</v>
      </c>
      <c r="B38" s="10">
        <f aca="true" t="shared" si="16" ref="B38:G38">B39+B40</f>
        <v>0</v>
      </c>
      <c r="C38" s="10">
        <f t="shared" si="16"/>
        <v>0</v>
      </c>
      <c r="D38" s="10">
        <f t="shared" si="16"/>
        <v>0</v>
      </c>
      <c r="E38" s="10">
        <f t="shared" si="16"/>
        <v>0</v>
      </c>
      <c r="F38" s="10">
        <f t="shared" si="16"/>
        <v>0</v>
      </c>
      <c r="G38" s="11">
        <f t="shared" si="16"/>
        <v>0</v>
      </c>
    </row>
    <row r="39" spans="1:7" ht="12.75">
      <c r="A39" s="18" t="s">
        <v>46</v>
      </c>
      <c r="B39" s="17"/>
      <c r="C39" s="17"/>
      <c r="D39" s="17"/>
      <c r="E39" s="17"/>
      <c r="F39" s="17"/>
      <c r="G39" s="19"/>
    </row>
    <row r="40" spans="1:7" ht="12.75">
      <c r="A40" s="18" t="s">
        <v>47</v>
      </c>
      <c r="B40" s="17"/>
      <c r="C40" s="17"/>
      <c r="D40" s="17"/>
      <c r="E40" s="17"/>
      <c r="F40" s="17"/>
      <c r="G40" s="19"/>
    </row>
    <row r="41" spans="1:7" ht="12.75">
      <c r="A41" s="18" t="s">
        <v>43</v>
      </c>
      <c r="B41" s="10">
        <f aca="true" t="shared" si="17" ref="B41:G41">B42+B43</f>
        <v>0</v>
      </c>
      <c r="C41" s="10">
        <f t="shared" si="17"/>
        <v>0</v>
      </c>
      <c r="D41" s="10">
        <f t="shared" si="17"/>
        <v>0</v>
      </c>
      <c r="E41" s="10">
        <f t="shared" si="17"/>
        <v>0</v>
      </c>
      <c r="F41" s="10">
        <f t="shared" si="17"/>
        <v>0</v>
      </c>
      <c r="G41" s="11">
        <f t="shared" si="17"/>
        <v>0</v>
      </c>
    </row>
    <row r="42" spans="1:7" ht="12.75">
      <c r="A42" s="18" t="s">
        <v>46</v>
      </c>
      <c r="B42" s="17"/>
      <c r="C42" s="17"/>
      <c r="D42" s="17"/>
      <c r="E42" s="17"/>
      <c r="F42" s="17"/>
      <c r="G42" s="19"/>
    </row>
    <row r="43" spans="1:7" ht="12.75">
      <c r="A43" s="18" t="s">
        <v>47</v>
      </c>
      <c r="B43" s="17"/>
      <c r="C43" s="17"/>
      <c r="D43" s="17"/>
      <c r="E43" s="17"/>
      <c r="F43" s="17"/>
      <c r="G43" s="19"/>
    </row>
    <row r="44" spans="1:12" ht="12.75">
      <c r="A44" s="20" t="s">
        <v>59</v>
      </c>
      <c r="B44" s="7">
        <f aca="true" t="shared" si="18" ref="B44:G44">B45+B48</f>
        <v>0</v>
      </c>
      <c r="C44" s="7">
        <f t="shared" si="18"/>
        <v>0</v>
      </c>
      <c r="D44" s="7">
        <f t="shared" si="18"/>
        <v>0</v>
      </c>
      <c r="E44" s="7">
        <f t="shared" si="18"/>
        <v>0</v>
      </c>
      <c r="F44" s="7">
        <f t="shared" si="18"/>
        <v>0</v>
      </c>
      <c r="G44" s="8">
        <f t="shared" si="18"/>
        <v>0</v>
      </c>
      <c r="I44" s="28" t="e">
        <f>#REF!</f>
        <v>#REF!</v>
      </c>
      <c r="J44" s="28" t="e">
        <f>#REF!</f>
        <v>#REF!</v>
      </c>
      <c r="K44" s="28" t="e">
        <f>B44-I44</f>
        <v>#REF!</v>
      </c>
      <c r="L44" s="28" t="e">
        <f>C44-J44</f>
        <v>#REF!</v>
      </c>
    </row>
    <row r="45" spans="1:7" ht="12.75">
      <c r="A45" s="18" t="s">
        <v>42</v>
      </c>
      <c r="B45" s="10">
        <f aca="true" t="shared" si="19" ref="B45:G45">B46+B47</f>
        <v>0</v>
      </c>
      <c r="C45" s="10">
        <f t="shared" si="19"/>
        <v>0</v>
      </c>
      <c r="D45" s="10">
        <f t="shared" si="19"/>
        <v>0</v>
      </c>
      <c r="E45" s="10">
        <f t="shared" si="19"/>
        <v>0</v>
      </c>
      <c r="F45" s="10">
        <f t="shared" si="19"/>
        <v>0</v>
      </c>
      <c r="G45" s="11">
        <f t="shared" si="19"/>
        <v>0</v>
      </c>
    </row>
    <row r="46" spans="1:7" ht="12.75">
      <c r="A46" s="18" t="s">
        <v>46</v>
      </c>
      <c r="B46" s="17"/>
      <c r="C46" s="17"/>
      <c r="D46" s="17"/>
      <c r="E46" s="17"/>
      <c r="F46" s="17"/>
      <c r="G46" s="19"/>
    </row>
    <row r="47" spans="1:7" ht="12.75">
      <c r="A47" s="18" t="s">
        <v>47</v>
      </c>
      <c r="B47" s="17"/>
      <c r="C47" s="17"/>
      <c r="D47" s="17"/>
      <c r="E47" s="17"/>
      <c r="F47" s="17"/>
      <c r="G47" s="19"/>
    </row>
    <row r="48" spans="1:7" ht="12.75">
      <c r="A48" s="18" t="s">
        <v>43</v>
      </c>
      <c r="B48" s="10">
        <f aca="true" t="shared" si="20" ref="B48:G48">B49+B50</f>
        <v>0</v>
      </c>
      <c r="C48" s="10">
        <f t="shared" si="20"/>
        <v>0</v>
      </c>
      <c r="D48" s="10">
        <f t="shared" si="20"/>
        <v>0</v>
      </c>
      <c r="E48" s="10">
        <f t="shared" si="20"/>
        <v>0</v>
      </c>
      <c r="F48" s="10">
        <f t="shared" si="20"/>
        <v>0</v>
      </c>
      <c r="G48" s="11">
        <f t="shared" si="20"/>
        <v>0</v>
      </c>
    </row>
    <row r="49" spans="1:7" ht="12.75">
      <c r="A49" s="18" t="s">
        <v>46</v>
      </c>
      <c r="B49" s="17"/>
      <c r="C49" s="17"/>
      <c r="D49" s="17"/>
      <c r="E49" s="17"/>
      <c r="F49" s="17"/>
      <c r="G49" s="19"/>
    </row>
    <row r="50" spans="1:7" ht="12.75">
      <c r="A50" s="18" t="s">
        <v>47</v>
      </c>
      <c r="B50" s="17"/>
      <c r="C50" s="17"/>
      <c r="D50" s="17"/>
      <c r="E50" s="17"/>
      <c r="F50" s="17"/>
      <c r="G50" s="19"/>
    </row>
    <row r="51" spans="1:12" ht="12.75">
      <c r="A51" s="20" t="s">
        <v>60</v>
      </c>
      <c r="B51" s="7">
        <f aca="true" t="shared" si="21" ref="B51:G51">B52+B55</f>
        <v>0</v>
      </c>
      <c r="C51" s="7">
        <f t="shared" si="21"/>
        <v>0</v>
      </c>
      <c r="D51" s="7">
        <f t="shared" si="21"/>
        <v>0</v>
      </c>
      <c r="E51" s="7">
        <f t="shared" si="21"/>
        <v>0</v>
      </c>
      <c r="F51" s="7">
        <f t="shared" si="21"/>
        <v>0</v>
      </c>
      <c r="G51" s="8">
        <f t="shared" si="21"/>
        <v>0</v>
      </c>
      <c r="I51" s="28" t="e">
        <f>#REF!</f>
        <v>#REF!</v>
      </c>
      <c r="J51" s="28" t="e">
        <f>#REF!</f>
        <v>#REF!</v>
      </c>
      <c r="K51" s="28" t="e">
        <f>B51-I51</f>
        <v>#REF!</v>
      </c>
      <c r="L51" s="28" t="e">
        <f>C51-J51</f>
        <v>#REF!</v>
      </c>
    </row>
    <row r="52" spans="1:7" ht="12.75">
      <c r="A52" s="18" t="s">
        <v>42</v>
      </c>
      <c r="B52" s="10">
        <f aca="true" t="shared" si="22" ref="B52:G52">B53+B54</f>
        <v>0</v>
      </c>
      <c r="C52" s="10">
        <f t="shared" si="22"/>
        <v>0</v>
      </c>
      <c r="D52" s="10">
        <f t="shared" si="22"/>
        <v>0</v>
      </c>
      <c r="E52" s="10">
        <f t="shared" si="22"/>
        <v>0</v>
      </c>
      <c r="F52" s="10">
        <f t="shared" si="22"/>
        <v>0</v>
      </c>
      <c r="G52" s="11">
        <f t="shared" si="22"/>
        <v>0</v>
      </c>
    </row>
    <row r="53" spans="1:7" ht="12.75">
      <c r="A53" s="18" t="s">
        <v>46</v>
      </c>
      <c r="B53" s="17"/>
      <c r="C53" s="17"/>
      <c r="D53" s="17"/>
      <c r="E53" s="17"/>
      <c r="F53" s="17"/>
      <c r="G53" s="19"/>
    </row>
    <row r="54" spans="1:7" ht="12.75">
      <c r="A54" s="18" t="s">
        <v>47</v>
      </c>
      <c r="B54" s="17"/>
      <c r="C54" s="17"/>
      <c r="D54" s="17"/>
      <c r="E54" s="17"/>
      <c r="F54" s="17"/>
      <c r="G54" s="19"/>
    </row>
    <row r="55" spans="1:7" ht="12.75">
      <c r="A55" s="18" t="s">
        <v>43</v>
      </c>
      <c r="B55" s="10">
        <f aca="true" t="shared" si="23" ref="B55:G55">B56+B57</f>
        <v>0</v>
      </c>
      <c r="C55" s="10">
        <f t="shared" si="23"/>
        <v>0</v>
      </c>
      <c r="D55" s="10">
        <f t="shared" si="23"/>
        <v>0</v>
      </c>
      <c r="E55" s="10">
        <f t="shared" si="23"/>
        <v>0</v>
      </c>
      <c r="F55" s="10">
        <f t="shared" si="23"/>
        <v>0</v>
      </c>
      <c r="G55" s="11">
        <f t="shared" si="23"/>
        <v>0</v>
      </c>
    </row>
    <row r="56" spans="1:7" ht="12.75">
      <c r="A56" s="18" t="s">
        <v>46</v>
      </c>
      <c r="B56" s="17"/>
      <c r="C56" s="17"/>
      <c r="D56" s="17"/>
      <c r="E56" s="17"/>
      <c r="F56" s="17"/>
      <c r="G56" s="19"/>
    </row>
    <row r="57" spans="1:7" ht="12.75">
      <c r="A57" s="18" t="s">
        <v>47</v>
      </c>
      <c r="B57" s="17"/>
      <c r="C57" s="17"/>
      <c r="D57" s="17"/>
      <c r="E57" s="17"/>
      <c r="F57" s="17"/>
      <c r="G57" s="19"/>
    </row>
    <row r="58" spans="1:12" ht="12.75">
      <c r="A58" s="20" t="s">
        <v>61</v>
      </c>
      <c r="B58" s="7">
        <f aca="true" t="shared" si="24" ref="B58:G58">B59+B62</f>
        <v>0</v>
      </c>
      <c r="C58" s="7">
        <f t="shared" si="24"/>
        <v>0</v>
      </c>
      <c r="D58" s="7">
        <f t="shared" si="24"/>
        <v>0</v>
      </c>
      <c r="E58" s="7">
        <f t="shared" si="24"/>
        <v>0</v>
      </c>
      <c r="F58" s="7">
        <f t="shared" si="24"/>
        <v>0</v>
      </c>
      <c r="G58" s="8">
        <f t="shared" si="24"/>
        <v>0</v>
      </c>
      <c r="I58" s="28" t="e">
        <f>#REF!</f>
        <v>#REF!</v>
      </c>
      <c r="J58" s="28" t="e">
        <f>#REF!</f>
        <v>#REF!</v>
      </c>
      <c r="K58" s="28" t="e">
        <f>B58-I58</f>
        <v>#REF!</v>
      </c>
      <c r="L58" s="28" t="e">
        <f>C58-J58</f>
        <v>#REF!</v>
      </c>
    </row>
    <row r="59" spans="1:7" ht="12.75">
      <c r="A59" s="18" t="s">
        <v>42</v>
      </c>
      <c r="B59" s="10">
        <f aca="true" t="shared" si="25" ref="B59:G59">B60+B61</f>
        <v>0</v>
      </c>
      <c r="C59" s="10">
        <f t="shared" si="25"/>
        <v>0</v>
      </c>
      <c r="D59" s="10">
        <f t="shared" si="25"/>
        <v>0</v>
      </c>
      <c r="E59" s="10">
        <f t="shared" si="25"/>
        <v>0</v>
      </c>
      <c r="F59" s="10">
        <f t="shared" si="25"/>
        <v>0</v>
      </c>
      <c r="G59" s="11">
        <f t="shared" si="25"/>
        <v>0</v>
      </c>
    </row>
    <row r="60" spans="1:10" ht="12.75">
      <c r="A60" s="18" t="s">
        <v>46</v>
      </c>
      <c r="B60" s="17"/>
      <c r="C60" s="17"/>
      <c r="D60" s="17"/>
      <c r="E60" s="17"/>
      <c r="F60" s="17"/>
      <c r="G60" s="19"/>
      <c r="H60" s="4" t="s">
        <v>77</v>
      </c>
      <c r="I60" s="40"/>
      <c r="J60" s="40"/>
    </row>
    <row r="61" spans="1:7" ht="12.75">
      <c r="A61" s="18" t="s">
        <v>47</v>
      </c>
      <c r="B61" s="17"/>
      <c r="C61" s="17"/>
      <c r="D61" s="17"/>
      <c r="E61" s="17"/>
      <c r="F61" s="17"/>
      <c r="G61" s="19"/>
    </row>
    <row r="62" spans="1:7" ht="12.75">
      <c r="A62" s="18" t="s">
        <v>43</v>
      </c>
      <c r="B62" s="10">
        <f aca="true" t="shared" si="26" ref="B62:G62">B63+B64</f>
        <v>0</v>
      </c>
      <c r="C62" s="10">
        <f t="shared" si="26"/>
        <v>0</v>
      </c>
      <c r="D62" s="10">
        <f t="shared" si="26"/>
        <v>0</v>
      </c>
      <c r="E62" s="10">
        <f t="shared" si="26"/>
        <v>0</v>
      </c>
      <c r="F62" s="10">
        <f t="shared" si="26"/>
        <v>0</v>
      </c>
      <c r="G62" s="11">
        <f t="shared" si="26"/>
        <v>0</v>
      </c>
    </row>
    <row r="63" spans="1:10" ht="12.75">
      <c r="A63" s="18" t="s">
        <v>46</v>
      </c>
      <c r="B63" s="17"/>
      <c r="C63" s="17"/>
      <c r="D63" s="17"/>
      <c r="E63" s="17"/>
      <c r="F63" s="17"/>
      <c r="G63" s="19"/>
      <c r="H63" s="4" t="s">
        <v>79</v>
      </c>
      <c r="I63" s="40"/>
      <c r="J63" s="40"/>
    </row>
    <row r="64" spans="1:7" ht="12.75">
      <c r="A64" s="18" t="s">
        <v>47</v>
      </c>
      <c r="B64" s="17"/>
      <c r="C64" s="17"/>
      <c r="D64" s="17"/>
      <c r="E64" s="17"/>
      <c r="F64" s="17"/>
      <c r="G64" s="19"/>
    </row>
    <row r="65" spans="1:12" ht="12.75">
      <c r="A65" s="20" t="s">
        <v>62</v>
      </c>
      <c r="B65" s="7">
        <f aca="true" t="shared" si="27" ref="B65:G65">B66+B69</f>
        <v>0</v>
      </c>
      <c r="C65" s="7">
        <f t="shared" si="27"/>
        <v>0</v>
      </c>
      <c r="D65" s="7">
        <f t="shared" si="27"/>
        <v>0</v>
      </c>
      <c r="E65" s="7">
        <f t="shared" si="27"/>
        <v>0</v>
      </c>
      <c r="F65" s="7">
        <f t="shared" si="27"/>
        <v>0</v>
      </c>
      <c r="G65" s="8">
        <f t="shared" si="27"/>
        <v>0</v>
      </c>
      <c r="I65" s="28" t="e">
        <f>#REF!</f>
        <v>#REF!</v>
      </c>
      <c r="J65" s="28" t="e">
        <f>#REF!</f>
        <v>#REF!</v>
      </c>
      <c r="K65" s="28" t="e">
        <f>B65-I65</f>
        <v>#REF!</v>
      </c>
      <c r="L65" s="28" t="e">
        <f>C65-J65</f>
        <v>#REF!</v>
      </c>
    </row>
    <row r="66" spans="1:7" ht="12.75">
      <c r="A66" s="18" t="s">
        <v>42</v>
      </c>
      <c r="B66" s="10">
        <f aca="true" t="shared" si="28" ref="B66:G66">B67+B68</f>
        <v>0</v>
      </c>
      <c r="C66" s="10">
        <f t="shared" si="28"/>
        <v>0</v>
      </c>
      <c r="D66" s="10">
        <f t="shared" si="28"/>
        <v>0</v>
      </c>
      <c r="E66" s="10">
        <f t="shared" si="28"/>
        <v>0</v>
      </c>
      <c r="F66" s="10">
        <f t="shared" si="28"/>
        <v>0</v>
      </c>
      <c r="G66" s="11">
        <f t="shared" si="28"/>
        <v>0</v>
      </c>
    </row>
    <row r="67" spans="1:10" ht="12.75">
      <c r="A67" s="18" t="s">
        <v>46</v>
      </c>
      <c r="B67" s="17"/>
      <c r="C67" s="17"/>
      <c r="D67" s="17"/>
      <c r="E67" s="17"/>
      <c r="F67" s="17"/>
      <c r="G67" s="19"/>
      <c r="H67" s="4" t="s">
        <v>76</v>
      </c>
      <c r="I67" s="40"/>
      <c r="J67" s="40"/>
    </row>
    <row r="68" spans="1:7" ht="12.75">
      <c r="A68" s="18" t="s">
        <v>47</v>
      </c>
      <c r="B68" s="17"/>
      <c r="C68" s="17"/>
      <c r="D68" s="17"/>
      <c r="E68" s="17"/>
      <c r="F68" s="17"/>
      <c r="G68" s="19"/>
    </row>
    <row r="69" spans="1:7" ht="12.75">
      <c r="A69" s="18" t="s">
        <v>43</v>
      </c>
      <c r="B69" s="10">
        <f aca="true" t="shared" si="29" ref="B69:G69">B70+B71</f>
        <v>0</v>
      </c>
      <c r="C69" s="10">
        <f t="shared" si="29"/>
        <v>0</v>
      </c>
      <c r="D69" s="10">
        <f t="shared" si="29"/>
        <v>0</v>
      </c>
      <c r="E69" s="10">
        <f t="shared" si="29"/>
        <v>0</v>
      </c>
      <c r="F69" s="10">
        <f t="shared" si="29"/>
        <v>0</v>
      </c>
      <c r="G69" s="11">
        <f t="shared" si="29"/>
        <v>0</v>
      </c>
    </row>
    <row r="70" spans="1:7" ht="12.75">
      <c r="A70" s="18" t="s">
        <v>46</v>
      </c>
      <c r="B70" s="17"/>
      <c r="C70" s="17"/>
      <c r="D70" s="17"/>
      <c r="E70" s="17"/>
      <c r="F70" s="17"/>
      <c r="G70" s="19"/>
    </row>
    <row r="71" spans="1:7" ht="12.75">
      <c r="A71" s="18" t="s">
        <v>47</v>
      </c>
      <c r="B71" s="17"/>
      <c r="C71" s="17"/>
      <c r="D71" s="17"/>
      <c r="E71" s="17"/>
      <c r="F71" s="17"/>
      <c r="G71" s="19"/>
    </row>
    <row r="72" spans="1:16" ht="12.75">
      <c r="A72" s="20" t="s">
        <v>41</v>
      </c>
      <c r="B72" s="7">
        <f aca="true" t="shared" si="30" ref="B72:G73">B65+B58+B51+B44+B37+B30+B23+B16+B9+B2</f>
        <v>0</v>
      </c>
      <c r="C72" s="7">
        <f t="shared" si="30"/>
        <v>0</v>
      </c>
      <c r="D72" s="7">
        <f t="shared" si="30"/>
        <v>0</v>
      </c>
      <c r="E72" s="7">
        <f t="shared" si="30"/>
        <v>0</v>
      </c>
      <c r="F72" s="7">
        <f t="shared" si="30"/>
        <v>0</v>
      </c>
      <c r="G72" s="8">
        <f t="shared" si="30"/>
        <v>0</v>
      </c>
      <c r="I72" s="28" t="e">
        <f>#REF!</f>
        <v>#REF!</v>
      </c>
      <c r="J72" s="5" t="e">
        <f>#REF!</f>
        <v>#REF!</v>
      </c>
      <c r="K72" s="28" t="e">
        <f>B72-I72</f>
        <v>#REF!</v>
      </c>
      <c r="L72" s="28" t="e">
        <f>C72-J72</f>
        <v>#REF!</v>
      </c>
      <c r="M72" s="5" t="e">
        <f>'Strateegia vorm KOV'!D13-'Strateegia vorm KOV'!D22-'Strateegia vorm KOV'!D29-'Strateegia vorm KOV'!#REF!-'Strateegia vorm KOV'!D27-'Strateegia vorm KOV'!D25</f>
        <v>#REF!</v>
      </c>
      <c r="N72" s="5" t="e">
        <f>'Strateegia vorm KOV'!E13-'Strateegia vorm KOV'!E22-'Strateegia vorm KOV'!E29-'Strateegia vorm KOV'!#REF!-'Strateegia vorm KOV'!E27-'Strateegia vorm KOV'!E25</f>
        <v>#REF!</v>
      </c>
      <c r="O72" s="5" t="e">
        <f>'Strateegia vorm KOV'!F13-'Strateegia vorm KOV'!F22-'Strateegia vorm KOV'!F29-'Strateegia vorm KOV'!#REF!-'Strateegia vorm KOV'!F27-'Strateegia vorm KOV'!F25</f>
        <v>#REF!</v>
      </c>
      <c r="P72" s="5" t="e">
        <f>'Strateegia vorm KOV'!G13-'Strateegia vorm KOV'!G22-'Strateegia vorm KOV'!G29-'Strateegia vorm KOV'!#REF!-'Strateegia vorm KOV'!G27-'Strateegia vorm KOV'!G25</f>
        <v>#REF!</v>
      </c>
    </row>
    <row r="73" spans="1:16" ht="12.75">
      <c r="A73" s="18" t="s">
        <v>42</v>
      </c>
      <c r="B73" s="10">
        <f>B66+B59+B52+B45+B38+B31+B24+B17+B10+B3</f>
        <v>0</v>
      </c>
      <c r="C73" s="10">
        <f t="shared" si="30"/>
        <v>0</v>
      </c>
      <c r="D73" s="10">
        <f t="shared" si="30"/>
        <v>0</v>
      </c>
      <c r="E73" s="10">
        <f t="shared" si="30"/>
        <v>0</v>
      </c>
      <c r="F73" s="10">
        <f t="shared" si="30"/>
        <v>0</v>
      </c>
      <c r="G73" s="11">
        <f t="shared" si="30"/>
        <v>0</v>
      </c>
      <c r="M73" s="28" t="e">
        <f>M72-D72</f>
        <v>#REF!</v>
      </c>
      <c r="N73" s="28" t="e">
        <f>N72-E72</f>
        <v>#REF!</v>
      </c>
      <c r="O73" s="28" t="e">
        <f>O72-F72</f>
        <v>#REF!</v>
      </c>
      <c r="P73" s="28" t="e">
        <f>P72-G72</f>
        <v>#REF!</v>
      </c>
    </row>
    <row r="74" spans="1:7" ht="12.75">
      <c r="A74" s="18" t="s">
        <v>46</v>
      </c>
      <c r="B74" s="10">
        <f aca="true" t="shared" si="31" ref="B74:G78">B67+B60+B53+B46+B39+B32+B25+B18+B11+B4</f>
        <v>0</v>
      </c>
      <c r="C74" s="10">
        <f t="shared" si="31"/>
        <v>0</v>
      </c>
      <c r="D74" s="10">
        <f t="shared" si="31"/>
        <v>0</v>
      </c>
      <c r="E74" s="10">
        <f t="shared" si="31"/>
        <v>0</v>
      </c>
      <c r="F74" s="10">
        <f t="shared" si="31"/>
        <v>0</v>
      </c>
      <c r="G74" s="11">
        <f t="shared" si="31"/>
        <v>0</v>
      </c>
    </row>
    <row r="75" spans="1:7" ht="12.75">
      <c r="A75" s="18" t="s">
        <v>47</v>
      </c>
      <c r="B75" s="10">
        <f t="shared" si="31"/>
        <v>0</v>
      </c>
      <c r="C75" s="10">
        <f t="shared" si="31"/>
        <v>0</v>
      </c>
      <c r="D75" s="10">
        <f t="shared" si="31"/>
        <v>0</v>
      </c>
      <c r="E75" s="10">
        <f t="shared" si="31"/>
        <v>0</v>
      </c>
      <c r="F75" s="10">
        <f t="shared" si="31"/>
        <v>0</v>
      </c>
      <c r="G75" s="11">
        <f t="shared" si="31"/>
        <v>0</v>
      </c>
    </row>
    <row r="76" spans="1:7" ht="12.75">
      <c r="A76" s="18" t="s">
        <v>43</v>
      </c>
      <c r="B76" s="10">
        <f t="shared" si="31"/>
        <v>0</v>
      </c>
      <c r="C76" s="10">
        <f t="shared" si="31"/>
        <v>0</v>
      </c>
      <c r="D76" s="10">
        <f t="shared" si="31"/>
        <v>0</v>
      </c>
      <c r="E76" s="10">
        <f t="shared" si="31"/>
        <v>0</v>
      </c>
      <c r="F76" s="10">
        <f t="shared" si="31"/>
        <v>0</v>
      </c>
      <c r="G76" s="11">
        <f t="shared" si="31"/>
        <v>0</v>
      </c>
    </row>
    <row r="77" spans="1:7" ht="12.75">
      <c r="A77" s="18" t="s">
        <v>46</v>
      </c>
      <c r="B77" s="10">
        <f t="shared" si="31"/>
        <v>0</v>
      </c>
      <c r="C77" s="10">
        <f t="shared" si="31"/>
        <v>0</v>
      </c>
      <c r="D77" s="10">
        <f t="shared" si="31"/>
        <v>0</v>
      </c>
      <c r="E77" s="10">
        <f t="shared" si="31"/>
        <v>0</v>
      </c>
      <c r="F77" s="10">
        <f t="shared" si="31"/>
        <v>0</v>
      </c>
      <c r="G77" s="11">
        <f t="shared" si="31"/>
        <v>0</v>
      </c>
    </row>
    <row r="78" spans="1:7" ht="13.5" thickBot="1">
      <c r="A78" s="21" t="s">
        <v>47</v>
      </c>
      <c r="B78" s="12">
        <f t="shared" si="31"/>
        <v>0</v>
      </c>
      <c r="C78" s="12">
        <f t="shared" si="31"/>
        <v>0</v>
      </c>
      <c r="D78" s="12">
        <f t="shared" si="31"/>
        <v>0</v>
      </c>
      <c r="E78" s="12">
        <f t="shared" si="31"/>
        <v>0</v>
      </c>
      <c r="F78" s="12">
        <f t="shared" si="31"/>
        <v>0</v>
      </c>
      <c r="G78" s="13">
        <f t="shared" si="31"/>
        <v>0</v>
      </c>
    </row>
    <row r="79" spans="1:10" ht="12.75">
      <c r="A79" s="23" t="s">
        <v>50</v>
      </c>
      <c r="B79" s="22">
        <f>B73-'Strateegia vorm KOV'!B13</f>
        <v>-152945224.39</v>
      </c>
      <c r="C79" s="22">
        <f>C73-'Strateegia vorm KOV'!C13</f>
        <v>-158330858</v>
      </c>
      <c r="D79" s="22">
        <f>D73-'Strateegia vorm KOV'!D13</f>
        <v>-161341000</v>
      </c>
      <c r="E79" s="22">
        <f>E73-'Strateegia vorm KOV'!E13</f>
        <v>-167049000</v>
      </c>
      <c r="F79" s="22">
        <f>F73-'Strateegia vorm KOV'!F13</f>
        <v>-173027000</v>
      </c>
      <c r="G79" s="22">
        <f>G73-'Strateegia vorm KOV'!G13</f>
        <v>-180178000</v>
      </c>
      <c r="H79" s="35" t="s">
        <v>69</v>
      </c>
      <c r="I79"/>
      <c r="J79"/>
    </row>
    <row r="80" spans="1:10" ht="12.75">
      <c r="A80" s="23" t="s">
        <v>51</v>
      </c>
      <c r="B80" s="22" t="e">
        <f>B76+'Strateegia vorm KOV'!B22+'Strateegia vorm KOV'!B25+'Strateegia vorm KOV'!B27+'Strateegia vorm KOV'!#REF!+'Strateegia vorm KOV'!B29</f>
        <v>#REF!</v>
      </c>
      <c r="C80" s="22" t="e">
        <f>C76+('Strateegia vorm KOV'!C22+'Strateegia vorm KOV'!C25+'Strateegia vorm KOV'!C27+'Strateegia vorm KOV'!#REF!+'Strateegia vorm KOV'!C29)</f>
        <v>#REF!</v>
      </c>
      <c r="D80" s="22" t="e">
        <f>D76+('Strateegia vorm KOV'!D22+'Strateegia vorm KOV'!D25+'Strateegia vorm KOV'!D27+'Strateegia vorm KOV'!#REF!+'Strateegia vorm KOV'!D29)</f>
        <v>#REF!</v>
      </c>
      <c r="E80" s="22" t="e">
        <f>E76+('Strateegia vorm KOV'!E22+'Strateegia vorm KOV'!E25+'Strateegia vorm KOV'!E27+'Strateegia vorm KOV'!#REF!+'Strateegia vorm KOV'!E29)</f>
        <v>#REF!</v>
      </c>
      <c r="F80" s="22" t="e">
        <f>F76+('Strateegia vorm KOV'!F22+'Strateegia vorm KOV'!F25+'Strateegia vorm KOV'!F27+'Strateegia vorm KOV'!#REF!+'Strateegia vorm KOV'!F29)</f>
        <v>#REF!</v>
      </c>
      <c r="G80" s="22" t="e">
        <f>G76+('Strateegia vorm KOV'!G22+'Strateegia vorm KOV'!G25+'Strateegia vorm KOV'!G27+'Strateegia vorm KOV'!#REF!+'Strateegia vorm KOV'!G29)</f>
        <v>#REF!</v>
      </c>
      <c r="H80" s="35" t="s">
        <v>69</v>
      </c>
      <c r="I80"/>
      <c r="J80"/>
    </row>
    <row r="81" ht="12.75">
      <c r="A81" s="4" t="s">
        <v>52</v>
      </c>
    </row>
    <row r="83" ht="13.5" thickBot="1">
      <c r="A83" s="1" t="s">
        <v>49</v>
      </c>
    </row>
    <row r="84" spans="1:7" ht="40.5" customHeight="1" thickBot="1">
      <c r="A84" s="2" t="s">
        <v>48</v>
      </c>
      <c r="B84" s="36" t="s">
        <v>88</v>
      </c>
      <c r="C84" s="36" t="s">
        <v>89</v>
      </c>
      <c r="D84" s="36" t="s">
        <v>81</v>
      </c>
      <c r="E84" s="36" t="s">
        <v>83</v>
      </c>
      <c r="F84" s="36" t="s">
        <v>86</v>
      </c>
      <c r="G84" s="36" t="s">
        <v>90</v>
      </c>
    </row>
    <row r="85" spans="1:10" s="4" customFormat="1" ht="12.75">
      <c r="A85" s="20" t="s">
        <v>40</v>
      </c>
      <c r="B85" s="7">
        <f aca="true" t="shared" si="32" ref="B85:G85">B86+B87</f>
        <v>0</v>
      </c>
      <c r="C85" s="7">
        <f t="shared" si="32"/>
        <v>0</v>
      </c>
      <c r="D85" s="7">
        <f t="shared" si="32"/>
        <v>0</v>
      </c>
      <c r="E85" s="7">
        <f t="shared" si="32"/>
        <v>0</v>
      </c>
      <c r="F85" s="7">
        <f t="shared" si="32"/>
        <v>0</v>
      </c>
      <c r="G85" s="8">
        <f t="shared" si="32"/>
        <v>0</v>
      </c>
      <c r="I85" s="40"/>
      <c r="J85" s="40"/>
    </row>
    <row r="86" spans="1:10" s="4" customFormat="1" ht="12.75">
      <c r="A86" s="18" t="s">
        <v>42</v>
      </c>
      <c r="B86" s="10">
        <f aca="true" t="shared" si="33" ref="B86:G86">B5</f>
        <v>0</v>
      </c>
      <c r="C86" s="10">
        <f t="shared" si="33"/>
        <v>0</v>
      </c>
      <c r="D86" s="10">
        <f t="shared" si="33"/>
        <v>0</v>
      </c>
      <c r="E86" s="10">
        <f t="shared" si="33"/>
        <v>0</v>
      </c>
      <c r="F86" s="10">
        <f t="shared" si="33"/>
        <v>0</v>
      </c>
      <c r="G86" s="10">
        <f t="shared" si="33"/>
        <v>0</v>
      </c>
      <c r="I86" s="40"/>
      <c r="J86" s="40"/>
    </row>
    <row r="87" spans="1:7" ht="12.75">
      <c r="A87" s="18" t="s">
        <v>43</v>
      </c>
      <c r="B87" s="10">
        <f aca="true" t="shared" si="34" ref="B87:G87">B8</f>
        <v>0</v>
      </c>
      <c r="C87" s="10">
        <f t="shared" si="34"/>
        <v>0</v>
      </c>
      <c r="D87" s="10">
        <f t="shared" si="34"/>
        <v>0</v>
      </c>
      <c r="E87" s="10">
        <f t="shared" si="34"/>
        <v>0</v>
      </c>
      <c r="F87" s="10">
        <f t="shared" si="34"/>
        <v>0</v>
      </c>
      <c r="G87" s="10">
        <f t="shared" si="34"/>
        <v>0</v>
      </c>
    </row>
    <row r="88" spans="1:7" ht="12.75">
      <c r="A88" s="20" t="s">
        <v>39</v>
      </c>
      <c r="B88" s="7">
        <f aca="true" t="shared" si="35" ref="B88:G88">B89+B90</f>
        <v>0</v>
      </c>
      <c r="C88" s="7">
        <f t="shared" si="35"/>
        <v>0</v>
      </c>
      <c r="D88" s="7">
        <f t="shared" si="35"/>
        <v>0</v>
      </c>
      <c r="E88" s="7">
        <f t="shared" si="35"/>
        <v>0</v>
      </c>
      <c r="F88" s="7">
        <f t="shared" si="35"/>
        <v>0</v>
      </c>
      <c r="G88" s="8">
        <f t="shared" si="35"/>
        <v>0</v>
      </c>
    </row>
    <row r="89" spans="1:7" ht="12.75">
      <c r="A89" s="18" t="s">
        <v>42</v>
      </c>
      <c r="B89" s="10">
        <f aca="true" t="shared" si="36" ref="B89:G89">B12</f>
        <v>0</v>
      </c>
      <c r="C89" s="10">
        <f t="shared" si="36"/>
        <v>0</v>
      </c>
      <c r="D89" s="10">
        <f t="shared" si="36"/>
        <v>0</v>
      </c>
      <c r="E89" s="10">
        <f t="shared" si="36"/>
        <v>0</v>
      </c>
      <c r="F89" s="10">
        <f t="shared" si="36"/>
        <v>0</v>
      </c>
      <c r="G89" s="10">
        <f t="shared" si="36"/>
        <v>0</v>
      </c>
    </row>
    <row r="90" spans="1:7" ht="12.75">
      <c r="A90" s="18" t="s">
        <v>43</v>
      </c>
      <c r="B90" s="10">
        <f aca="true" t="shared" si="37" ref="B90:G90">B15</f>
        <v>0</v>
      </c>
      <c r="C90" s="10">
        <f t="shared" si="37"/>
        <v>0</v>
      </c>
      <c r="D90" s="10">
        <f t="shared" si="37"/>
        <v>0</v>
      </c>
      <c r="E90" s="10">
        <f t="shared" si="37"/>
        <v>0</v>
      </c>
      <c r="F90" s="10">
        <f t="shared" si="37"/>
        <v>0</v>
      </c>
      <c r="G90" s="10">
        <f t="shared" si="37"/>
        <v>0</v>
      </c>
    </row>
    <row r="91" spans="1:7" ht="12.75">
      <c r="A91" s="20" t="s">
        <v>38</v>
      </c>
      <c r="B91" s="7">
        <f aca="true" t="shared" si="38" ref="B91:G91">B92+B93</f>
        <v>0</v>
      </c>
      <c r="C91" s="7">
        <f t="shared" si="38"/>
        <v>0</v>
      </c>
      <c r="D91" s="7">
        <f t="shared" si="38"/>
        <v>0</v>
      </c>
      <c r="E91" s="7">
        <f t="shared" si="38"/>
        <v>0</v>
      </c>
      <c r="F91" s="7">
        <f t="shared" si="38"/>
        <v>0</v>
      </c>
      <c r="G91" s="8">
        <f t="shared" si="38"/>
        <v>0</v>
      </c>
    </row>
    <row r="92" spans="1:7" ht="12.75">
      <c r="A92" s="18" t="s">
        <v>42</v>
      </c>
      <c r="B92" s="10">
        <f aca="true" t="shared" si="39" ref="B92:G92">B19</f>
        <v>0</v>
      </c>
      <c r="C92" s="10">
        <f t="shared" si="39"/>
        <v>0</v>
      </c>
      <c r="D92" s="10">
        <f t="shared" si="39"/>
        <v>0</v>
      </c>
      <c r="E92" s="10">
        <f t="shared" si="39"/>
        <v>0</v>
      </c>
      <c r="F92" s="10">
        <f t="shared" si="39"/>
        <v>0</v>
      </c>
      <c r="G92" s="10">
        <f t="shared" si="39"/>
        <v>0</v>
      </c>
    </row>
    <row r="93" spans="1:7" ht="12.75">
      <c r="A93" s="18" t="s">
        <v>43</v>
      </c>
      <c r="B93" s="10">
        <f aca="true" t="shared" si="40" ref="B93:G93">B22</f>
        <v>0</v>
      </c>
      <c r="C93" s="10">
        <f t="shared" si="40"/>
        <v>0</v>
      </c>
      <c r="D93" s="10">
        <f t="shared" si="40"/>
        <v>0</v>
      </c>
      <c r="E93" s="10">
        <f t="shared" si="40"/>
        <v>0</v>
      </c>
      <c r="F93" s="10">
        <f t="shared" si="40"/>
        <v>0</v>
      </c>
      <c r="G93" s="10">
        <f t="shared" si="40"/>
        <v>0</v>
      </c>
    </row>
    <row r="94" spans="1:7" ht="12.75">
      <c r="A94" s="20" t="s">
        <v>37</v>
      </c>
      <c r="B94" s="7">
        <f aca="true" t="shared" si="41" ref="B94:G94">B95+B96</f>
        <v>0</v>
      </c>
      <c r="C94" s="7">
        <f t="shared" si="41"/>
        <v>0</v>
      </c>
      <c r="D94" s="7">
        <f t="shared" si="41"/>
        <v>0</v>
      </c>
      <c r="E94" s="7">
        <f t="shared" si="41"/>
        <v>0</v>
      </c>
      <c r="F94" s="7">
        <f t="shared" si="41"/>
        <v>0</v>
      </c>
      <c r="G94" s="8">
        <f t="shared" si="41"/>
        <v>0</v>
      </c>
    </row>
    <row r="95" spans="1:7" ht="12.75">
      <c r="A95" s="18" t="s">
        <v>42</v>
      </c>
      <c r="B95" s="10">
        <f aca="true" t="shared" si="42" ref="B95:G95">B26</f>
        <v>0</v>
      </c>
      <c r="C95" s="10">
        <f t="shared" si="42"/>
        <v>0</v>
      </c>
      <c r="D95" s="10">
        <f t="shared" si="42"/>
        <v>0</v>
      </c>
      <c r="E95" s="10">
        <f t="shared" si="42"/>
        <v>0</v>
      </c>
      <c r="F95" s="10">
        <f t="shared" si="42"/>
        <v>0</v>
      </c>
      <c r="G95" s="10">
        <f t="shared" si="42"/>
        <v>0</v>
      </c>
    </row>
    <row r="96" spans="1:7" ht="12.75">
      <c r="A96" s="18" t="s">
        <v>43</v>
      </c>
      <c r="B96" s="10">
        <f aca="true" t="shared" si="43" ref="B96:G96">B29</f>
        <v>0</v>
      </c>
      <c r="C96" s="10">
        <f t="shared" si="43"/>
        <v>0</v>
      </c>
      <c r="D96" s="10">
        <f t="shared" si="43"/>
        <v>0</v>
      </c>
      <c r="E96" s="10">
        <f t="shared" si="43"/>
        <v>0</v>
      </c>
      <c r="F96" s="10">
        <f t="shared" si="43"/>
        <v>0</v>
      </c>
      <c r="G96" s="10">
        <f t="shared" si="43"/>
        <v>0</v>
      </c>
    </row>
    <row r="97" spans="1:7" ht="12.75">
      <c r="A97" s="20" t="s">
        <v>36</v>
      </c>
      <c r="B97" s="7">
        <f aca="true" t="shared" si="44" ref="B97:G97">B98+B99</f>
        <v>0</v>
      </c>
      <c r="C97" s="7">
        <f t="shared" si="44"/>
        <v>0</v>
      </c>
      <c r="D97" s="7">
        <f t="shared" si="44"/>
        <v>0</v>
      </c>
      <c r="E97" s="7">
        <f t="shared" si="44"/>
        <v>0</v>
      </c>
      <c r="F97" s="7">
        <f t="shared" si="44"/>
        <v>0</v>
      </c>
      <c r="G97" s="8">
        <f t="shared" si="44"/>
        <v>0</v>
      </c>
    </row>
    <row r="98" spans="1:7" ht="12.75">
      <c r="A98" s="18" t="s">
        <v>42</v>
      </c>
      <c r="B98" s="10">
        <f aca="true" t="shared" si="45" ref="B98:G98">B33</f>
        <v>0</v>
      </c>
      <c r="C98" s="10">
        <f t="shared" si="45"/>
        <v>0</v>
      </c>
      <c r="D98" s="10">
        <f t="shared" si="45"/>
        <v>0</v>
      </c>
      <c r="E98" s="10">
        <f t="shared" si="45"/>
        <v>0</v>
      </c>
      <c r="F98" s="10">
        <f t="shared" si="45"/>
        <v>0</v>
      </c>
      <c r="G98" s="10">
        <f t="shared" si="45"/>
        <v>0</v>
      </c>
    </row>
    <row r="99" spans="1:7" ht="12.75">
      <c r="A99" s="18" t="s">
        <v>43</v>
      </c>
      <c r="B99" s="10">
        <f aca="true" t="shared" si="46" ref="B99:G99">B36</f>
        <v>0</v>
      </c>
      <c r="C99" s="10">
        <f t="shared" si="46"/>
        <v>0</v>
      </c>
      <c r="D99" s="10">
        <f t="shared" si="46"/>
        <v>0</v>
      </c>
      <c r="E99" s="10">
        <f t="shared" si="46"/>
        <v>0</v>
      </c>
      <c r="F99" s="10">
        <f t="shared" si="46"/>
        <v>0</v>
      </c>
      <c r="G99" s="10">
        <f t="shared" si="46"/>
        <v>0</v>
      </c>
    </row>
    <row r="100" spans="1:7" ht="12.75">
      <c r="A100" s="20" t="s">
        <v>35</v>
      </c>
      <c r="B100" s="7">
        <f aca="true" t="shared" si="47" ref="B100:G100">B101+B102</f>
        <v>0</v>
      </c>
      <c r="C100" s="7">
        <f t="shared" si="47"/>
        <v>0</v>
      </c>
      <c r="D100" s="7">
        <f t="shared" si="47"/>
        <v>0</v>
      </c>
      <c r="E100" s="7">
        <f t="shared" si="47"/>
        <v>0</v>
      </c>
      <c r="F100" s="7">
        <f t="shared" si="47"/>
        <v>0</v>
      </c>
      <c r="G100" s="8">
        <f t="shared" si="47"/>
        <v>0</v>
      </c>
    </row>
    <row r="101" spans="1:7" ht="12.75">
      <c r="A101" s="18" t="s">
        <v>42</v>
      </c>
      <c r="B101" s="10">
        <f aca="true" t="shared" si="48" ref="B101:G101">B40</f>
        <v>0</v>
      </c>
      <c r="C101" s="10">
        <f t="shared" si="48"/>
        <v>0</v>
      </c>
      <c r="D101" s="10">
        <f t="shared" si="48"/>
        <v>0</v>
      </c>
      <c r="E101" s="10">
        <f t="shared" si="48"/>
        <v>0</v>
      </c>
      <c r="F101" s="10">
        <f t="shared" si="48"/>
        <v>0</v>
      </c>
      <c r="G101" s="10">
        <f t="shared" si="48"/>
        <v>0</v>
      </c>
    </row>
    <row r="102" spans="1:7" ht="12.75">
      <c r="A102" s="18" t="s">
        <v>43</v>
      </c>
      <c r="B102" s="10">
        <f aca="true" t="shared" si="49" ref="B102:G102">B43</f>
        <v>0</v>
      </c>
      <c r="C102" s="10">
        <f t="shared" si="49"/>
        <v>0</v>
      </c>
      <c r="D102" s="10">
        <f t="shared" si="49"/>
        <v>0</v>
      </c>
      <c r="E102" s="10">
        <f t="shared" si="49"/>
        <v>0</v>
      </c>
      <c r="F102" s="10">
        <f t="shared" si="49"/>
        <v>0</v>
      </c>
      <c r="G102" s="10">
        <f t="shared" si="49"/>
        <v>0</v>
      </c>
    </row>
    <row r="103" spans="1:7" ht="12.75">
      <c r="A103" s="20" t="s">
        <v>34</v>
      </c>
      <c r="B103" s="7">
        <f aca="true" t="shared" si="50" ref="B103:G103">B104+B105</f>
        <v>0</v>
      </c>
      <c r="C103" s="7">
        <f t="shared" si="50"/>
        <v>0</v>
      </c>
      <c r="D103" s="7">
        <f t="shared" si="50"/>
        <v>0</v>
      </c>
      <c r="E103" s="7">
        <f t="shared" si="50"/>
        <v>0</v>
      </c>
      <c r="F103" s="7">
        <f t="shared" si="50"/>
        <v>0</v>
      </c>
      <c r="G103" s="8">
        <f t="shared" si="50"/>
        <v>0</v>
      </c>
    </row>
    <row r="104" spans="1:7" ht="12.75">
      <c r="A104" s="18" t="s">
        <v>42</v>
      </c>
      <c r="B104" s="10">
        <f aca="true" t="shared" si="51" ref="B104:G104">B47</f>
        <v>0</v>
      </c>
      <c r="C104" s="10">
        <f t="shared" si="51"/>
        <v>0</v>
      </c>
      <c r="D104" s="10">
        <f t="shared" si="51"/>
        <v>0</v>
      </c>
      <c r="E104" s="10">
        <f t="shared" si="51"/>
        <v>0</v>
      </c>
      <c r="F104" s="10">
        <f t="shared" si="51"/>
        <v>0</v>
      </c>
      <c r="G104" s="10">
        <f t="shared" si="51"/>
        <v>0</v>
      </c>
    </row>
    <row r="105" spans="1:7" ht="12.75">
      <c r="A105" s="18" t="s">
        <v>43</v>
      </c>
      <c r="B105" s="10">
        <f aca="true" t="shared" si="52" ref="B105:G105">B50</f>
        <v>0</v>
      </c>
      <c r="C105" s="10">
        <f t="shared" si="52"/>
        <v>0</v>
      </c>
      <c r="D105" s="10">
        <f t="shared" si="52"/>
        <v>0</v>
      </c>
      <c r="E105" s="10">
        <f t="shared" si="52"/>
        <v>0</v>
      </c>
      <c r="F105" s="10">
        <f t="shared" si="52"/>
        <v>0</v>
      </c>
      <c r="G105" s="10">
        <f t="shared" si="52"/>
        <v>0</v>
      </c>
    </row>
    <row r="106" spans="1:7" ht="12.75">
      <c r="A106" s="20" t="s">
        <v>33</v>
      </c>
      <c r="B106" s="7">
        <f aca="true" t="shared" si="53" ref="B106:G106">B107+B108</f>
        <v>0</v>
      </c>
      <c r="C106" s="7">
        <f t="shared" si="53"/>
        <v>0</v>
      </c>
      <c r="D106" s="7">
        <f t="shared" si="53"/>
        <v>0</v>
      </c>
      <c r="E106" s="7">
        <f t="shared" si="53"/>
        <v>0</v>
      </c>
      <c r="F106" s="7">
        <f t="shared" si="53"/>
        <v>0</v>
      </c>
      <c r="G106" s="8">
        <f t="shared" si="53"/>
        <v>0</v>
      </c>
    </row>
    <row r="107" spans="1:7" ht="12.75">
      <c r="A107" s="18" t="s">
        <v>42</v>
      </c>
      <c r="B107" s="10">
        <f aca="true" t="shared" si="54" ref="B107:G107">B54</f>
        <v>0</v>
      </c>
      <c r="C107" s="10">
        <f t="shared" si="54"/>
        <v>0</v>
      </c>
      <c r="D107" s="10">
        <f t="shared" si="54"/>
        <v>0</v>
      </c>
      <c r="E107" s="10">
        <f t="shared" si="54"/>
        <v>0</v>
      </c>
      <c r="F107" s="10">
        <f t="shared" si="54"/>
        <v>0</v>
      </c>
      <c r="G107" s="10">
        <f t="shared" si="54"/>
        <v>0</v>
      </c>
    </row>
    <row r="108" spans="1:7" ht="12.75">
      <c r="A108" s="18" t="s">
        <v>43</v>
      </c>
      <c r="B108" s="10">
        <f aca="true" t="shared" si="55" ref="B108:G108">B57</f>
        <v>0</v>
      </c>
      <c r="C108" s="10">
        <f t="shared" si="55"/>
        <v>0</v>
      </c>
      <c r="D108" s="10">
        <f t="shared" si="55"/>
        <v>0</v>
      </c>
      <c r="E108" s="10">
        <f t="shared" si="55"/>
        <v>0</v>
      </c>
      <c r="F108" s="10">
        <f t="shared" si="55"/>
        <v>0</v>
      </c>
      <c r="G108" s="10">
        <f t="shared" si="55"/>
        <v>0</v>
      </c>
    </row>
    <row r="109" spans="1:7" ht="12.75">
      <c r="A109" s="20" t="s">
        <v>32</v>
      </c>
      <c r="B109" s="7">
        <f aca="true" t="shared" si="56" ref="B109:G109">B110+B111</f>
        <v>0</v>
      </c>
      <c r="C109" s="7">
        <f t="shared" si="56"/>
        <v>0</v>
      </c>
      <c r="D109" s="7">
        <f t="shared" si="56"/>
        <v>0</v>
      </c>
      <c r="E109" s="7">
        <f t="shared" si="56"/>
        <v>0</v>
      </c>
      <c r="F109" s="7">
        <f t="shared" si="56"/>
        <v>0</v>
      </c>
      <c r="G109" s="8">
        <f t="shared" si="56"/>
        <v>0</v>
      </c>
    </row>
    <row r="110" spans="1:7" ht="12.75">
      <c r="A110" s="18" t="s">
        <v>42</v>
      </c>
      <c r="B110" s="10">
        <f aca="true" t="shared" si="57" ref="B110:G110">B61</f>
        <v>0</v>
      </c>
      <c r="C110" s="10">
        <f t="shared" si="57"/>
        <v>0</v>
      </c>
      <c r="D110" s="10">
        <f t="shared" si="57"/>
        <v>0</v>
      </c>
      <c r="E110" s="10">
        <f t="shared" si="57"/>
        <v>0</v>
      </c>
      <c r="F110" s="10">
        <f t="shared" si="57"/>
        <v>0</v>
      </c>
      <c r="G110" s="10">
        <f t="shared" si="57"/>
        <v>0</v>
      </c>
    </row>
    <row r="111" spans="1:7" ht="12.75">
      <c r="A111" s="18" t="s">
        <v>43</v>
      </c>
      <c r="B111" s="10">
        <f aca="true" t="shared" si="58" ref="B111:G111">B64</f>
        <v>0</v>
      </c>
      <c r="C111" s="10">
        <f t="shared" si="58"/>
        <v>0</v>
      </c>
      <c r="D111" s="10">
        <f t="shared" si="58"/>
        <v>0</v>
      </c>
      <c r="E111" s="10">
        <f t="shared" si="58"/>
        <v>0</v>
      </c>
      <c r="F111" s="10">
        <f t="shared" si="58"/>
        <v>0</v>
      </c>
      <c r="G111" s="10">
        <f t="shared" si="58"/>
        <v>0</v>
      </c>
    </row>
    <row r="112" spans="1:7" ht="12.75">
      <c r="A112" s="20" t="s">
        <v>31</v>
      </c>
      <c r="B112" s="7">
        <f aca="true" t="shared" si="59" ref="B112:G112">B113+B114</f>
        <v>0</v>
      </c>
      <c r="C112" s="7">
        <f t="shared" si="59"/>
        <v>0</v>
      </c>
      <c r="D112" s="7">
        <f t="shared" si="59"/>
        <v>0</v>
      </c>
      <c r="E112" s="7">
        <f t="shared" si="59"/>
        <v>0</v>
      </c>
      <c r="F112" s="7">
        <f t="shared" si="59"/>
        <v>0</v>
      </c>
      <c r="G112" s="8">
        <f t="shared" si="59"/>
        <v>0</v>
      </c>
    </row>
    <row r="113" spans="1:7" ht="12.75">
      <c r="A113" s="18" t="s">
        <v>42</v>
      </c>
      <c r="B113" s="10">
        <f aca="true" t="shared" si="60" ref="B113:G113">B68</f>
        <v>0</v>
      </c>
      <c r="C113" s="10">
        <f t="shared" si="60"/>
        <v>0</v>
      </c>
      <c r="D113" s="10">
        <f t="shared" si="60"/>
        <v>0</v>
      </c>
      <c r="E113" s="10">
        <f t="shared" si="60"/>
        <v>0</v>
      </c>
      <c r="F113" s="10">
        <f t="shared" si="60"/>
        <v>0</v>
      </c>
      <c r="G113" s="10">
        <f t="shared" si="60"/>
        <v>0</v>
      </c>
    </row>
    <row r="114" spans="1:7" ht="12.75">
      <c r="A114" s="18" t="s">
        <v>43</v>
      </c>
      <c r="B114" s="10">
        <f aca="true" t="shared" si="61" ref="B114:G114">B71</f>
        <v>0</v>
      </c>
      <c r="C114" s="10">
        <f t="shared" si="61"/>
        <v>0</v>
      </c>
      <c r="D114" s="10">
        <f t="shared" si="61"/>
        <v>0</v>
      </c>
      <c r="E114" s="10">
        <f t="shared" si="61"/>
        <v>0</v>
      </c>
      <c r="F114" s="10">
        <f t="shared" si="61"/>
        <v>0</v>
      </c>
      <c r="G114" s="10">
        <f t="shared" si="61"/>
        <v>0</v>
      </c>
    </row>
    <row r="115" spans="1:7" ht="12.75">
      <c r="A115" s="20" t="s">
        <v>41</v>
      </c>
      <c r="B115" s="7">
        <f aca="true" t="shared" si="62" ref="B115:G117">B112+B109+B106+B103+B100+B97+B94+B91+B88+B85</f>
        <v>0</v>
      </c>
      <c r="C115" s="7">
        <f t="shared" si="62"/>
        <v>0</v>
      </c>
      <c r="D115" s="7">
        <f t="shared" si="62"/>
        <v>0</v>
      </c>
      <c r="E115" s="7">
        <f t="shared" si="62"/>
        <v>0</v>
      </c>
      <c r="F115" s="7">
        <f t="shared" si="62"/>
        <v>0</v>
      </c>
      <c r="G115" s="8">
        <f t="shared" si="62"/>
        <v>0</v>
      </c>
    </row>
    <row r="116" spans="1:7" ht="12.75">
      <c r="A116" s="18" t="s">
        <v>42</v>
      </c>
      <c r="B116" s="10">
        <f t="shared" si="62"/>
        <v>0</v>
      </c>
      <c r="C116" s="10">
        <f t="shared" si="62"/>
        <v>0</v>
      </c>
      <c r="D116" s="10">
        <f t="shared" si="62"/>
        <v>0</v>
      </c>
      <c r="E116" s="10">
        <f t="shared" si="62"/>
        <v>0</v>
      </c>
      <c r="F116" s="10">
        <f t="shared" si="62"/>
        <v>0</v>
      </c>
      <c r="G116" s="11">
        <f t="shared" si="62"/>
        <v>0</v>
      </c>
    </row>
    <row r="117" spans="1:7" ht="13.5" thickBot="1">
      <c r="A117" s="21" t="s">
        <v>43</v>
      </c>
      <c r="B117" s="12">
        <f t="shared" si="62"/>
        <v>0</v>
      </c>
      <c r="C117" s="12">
        <f t="shared" si="62"/>
        <v>0</v>
      </c>
      <c r="D117" s="12">
        <f t="shared" si="62"/>
        <v>0</v>
      </c>
      <c r="E117" s="12">
        <f t="shared" si="62"/>
        <v>0</v>
      </c>
      <c r="F117" s="12">
        <f t="shared" si="62"/>
        <v>0</v>
      </c>
      <c r="G117" s="13">
        <f t="shared" si="62"/>
        <v>0</v>
      </c>
    </row>
  </sheetData>
  <sheetProtection/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"/>
  <sheetViews>
    <sheetView zoomScale="120" zoomScaleNormal="12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3" sqref="B23"/>
    </sheetView>
  </sheetViews>
  <sheetFormatPr defaultColWidth="9.140625" defaultRowHeight="12.75"/>
  <cols>
    <col min="1" max="1" width="46.28125" style="0" customWidth="1"/>
    <col min="2" max="2" width="12.00390625" style="0" customWidth="1"/>
    <col min="3" max="3" width="12.28125" style="0" customWidth="1"/>
    <col min="4" max="6" width="12.140625" style="0" customWidth="1"/>
    <col min="7" max="7" width="12.57421875" style="0" customWidth="1"/>
    <col min="8" max="8" width="10.8515625" style="0" customWidth="1"/>
    <col min="10" max="10" width="11.140625" style="0" customWidth="1"/>
  </cols>
  <sheetData>
    <row r="1" spans="1:7" ht="26.25" thickBot="1">
      <c r="A1" s="55" t="s">
        <v>126</v>
      </c>
      <c r="B1" s="56" t="s">
        <v>100</v>
      </c>
      <c r="C1" s="56" t="s">
        <v>101</v>
      </c>
      <c r="D1" s="56" t="s">
        <v>90</v>
      </c>
      <c r="E1" s="56" t="s">
        <v>94</v>
      </c>
      <c r="F1" s="56" t="s">
        <v>95</v>
      </c>
      <c r="G1" s="57" t="s">
        <v>102</v>
      </c>
    </row>
    <row r="2" spans="1:9" ht="15" customHeight="1">
      <c r="A2" s="58" t="s">
        <v>0</v>
      </c>
      <c r="B2" s="50">
        <v>172114846.89999998</v>
      </c>
      <c r="C2" s="50">
        <v>173963236.47</v>
      </c>
      <c r="D2" s="50">
        <v>175734851.47</v>
      </c>
      <c r="E2" s="50">
        <v>183126851.47</v>
      </c>
      <c r="F2" s="50">
        <v>191029851.47</v>
      </c>
      <c r="G2" s="64">
        <v>200672851.47</v>
      </c>
      <c r="I2" s="4"/>
    </row>
    <row r="3" spans="1:9" ht="12.75">
      <c r="A3" s="59" t="s">
        <v>1</v>
      </c>
      <c r="B3" s="17">
        <v>155401195.11999997</v>
      </c>
      <c r="C3" s="17">
        <v>160736709.47</v>
      </c>
      <c r="D3" s="17">
        <v>163886851.47</v>
      </c>
      <c r="E3" s="17">
        <v>169684851.47</v>
      </c>
      <c r="F3" s="17">
        <v>175747851.47</v>
      </c>
      <c r="G3" s="19">
        <v>182933851.47</v>
      </c>
      <c r="I3" s="4"/>
    </row>
    <row r="4" spans="1:10" ht="12.75">
      <c r="A4" s="33" t="s">
        <v>7</v>
      </c>
      <c r="B4" s="72">
        <f aca="true" t="shared" si="0" ref="B4:G4">B2-B3</f>
        <v>16713651.780000001</v>
      </c>
      <c r="C4" s="72">
        <f t="shared" si="0"/>
        <v>13226527</v>
      </c>
      <c r="D4" s="72">
        <f t="shared" si="0"/>
        <v>11848000</v>
      </c>
      <c r="E4" s="72">
        <f t="shared" si="0"/>
        <v>13442000</v>
      </c>
      <c r="F4" s="72">
        <f t="shared" si="0"/>
        <v>15282000</v>
      </c>
      <c r="G4" s="73">
        <f t="shared" si="0"/>
        <v>17739000</v>
      </c>
      <c r="J4" s="3"/>
    </row>
    <row r="5" spans="1:10" ht="12.75">
      <c r="A5" s="6" t="s">
        <v>2</v>
      </c>
      <c r="B5" s="72">
        <v>-26448748.980000008</v>
      </c>
      <c r="C5" s="72">
        <v>-28505515</v>
      </c>
      <c r="D5" s="72">
        <v>-18673000</v>
      </c>
      <c r="E5" s="72">
        <v>-19085000</v>
      </c>
      <c r="F5" s="72">
        <v>-20076000</v>
      </c>
      <c r="G5" s="72">
        <v>-21071000</v>
      </c>
      <c r="I5" s="4"/>
      <c r="J5" s="3"/>
    </row>
    <row r="6" spans="1:7" ht="12.75">
      <c r="A6" s="6" t="s">
        <v>3</v>
      </c>
      <c r="B6" s="72">
        <f aca="true" t="shared" si="1" ref="B6:G6">B4+B5</f>
        <v>-9735097.200000007</v>
      </c>
      <c r="C6" s="72">
        <f t="shared" si="1"/>
        <v>-15278988</v>
      </c>
      <c r="D6" s="72">
        <f t="shared" si="1"/>
        <v>-6825000</v>
      </c>
      <c r="E6" s="72">
        <f t="shared" si="1"/>
        <v>-5643000</v>
      </c>
      <c r="F6" s="72">
        <f t="shared" si="1"/>
        <v>-4794000</v>
      </c>
      <c r="G6" s="73">
        <f t="shared" si="1"/>
        <v>-3332000</v>
      </c>
    </row>
    <row r="7" spans="1:9" ht="12.75">
      <c r="A7" s="6" t="s">
        <v>4</v>
      </c>
      <c r="B7" s="72">
        <v>11118058.120000001</v>
      </c>
      <c r="C7" s="72">
        <v>6585655</v>
      </c>
      <c r="D7" s="72">
        <v>5499843</v>
      </c>
      <c r="E7" s="72">
        <v>6000000</v>
      </c>
      <c r="F7" s="72">
        <v>5000000</v>
      </c>
      <c r="G7" s="72">
        <v>4000000</v>
      </c>
      <c r="I7" s="4"/>
    </row>
    <row r="8" spans="1:7" ht="12.75">
      <c r="A8" s="60" t="s">
        <v>122</v>
      </c>
      <c r="B8" s="17">
        <v>463958.349999999</v>
      </c>
      <c r="C8" s="17">
        <v>-8693333</v>
      </c>
      <c r="D8" s="17">
        <v>-1325157</v>
      </c>
      <c r="E8" s="17">
        <v>357000</v>
      </c>
      <c r="F8" s="17">
        <v>206000</v>
      </c>
      <c r="G8" s="19">
        <v>668000</v>
      </c>
    </row>
    <row r="9" spans="1:7" ht="12.75">
      <c r="A9" s="60" t="s">
        <v>124</v>
      </c>
      <c r="B9" s="17">
        <v>-919002.5699999947</v>
      </c>
      <c r="C9" s="17">
        <v>0</v>
      </c>
      <c r="D9" s="17">
        <v>0</v>
      </c>
      <c r="E9" s="17">
        <v>0</v>
      </c>
      <c r="F9" s="17">
        <v>0</v>
      </c>
      <c r="G9" s="19">
        <v>0</v>
      </c>
    </row>
    <row r="10" spans="1:7" ht="12.75">
      <c r="A10" s="61"/>
      <c r="B10" s="65"/>
      <c r="C10" s="65"/>
      <c r="D10" s="65"/>
      <c r="E10" s="65"/>
      <c r="F10" s="65"/>
      <c r="G10" s="66"/>
    </row>
    <row r="11" spans="1:7" ht="12.75">
      <c r="A11" s="60" t="s">
        <v>6</v>
      </c>
      <c r="B11" s="17">
        <v>14481242.47</v>
      </c>
      <c r="C11" s="52">
        <v>5787909.470000001</v>
      </c>
      <c r="D11" s="52">
        <v>4462752.470000001</v>
      </c>
      <c r="E11" s="52">
        <v>4819752.470000001</v>
      </c>
      <c r="F11" s="52">
        <v>5025752.470000001</v>
      </c>
      <c r="G11" s="53">
        <v>5693752.470000001</v>
      </c>
    </row>
    <row r="12" spans="1:7" ht="12.75">
      <c r="A12" s="62" t="s">
        <v>11</v>
      </c>
      <c r="B12" s="17">
        <v>85017643.91</v>
      </c>
      <c r="C12" s="17">
        <v>91533926.91</v>
      </c>
      <c r="D12" s="17">
        <v>97033769.91</v>
      </c>
      <c r="E12" s="17">
        <v>103033769.91</v>
      </c>
      <c r="F12" s="17">
        <v>108033769.91</v>
      </c>
      <c r="G12" s="19">
        <v>112033769.91</v>
      </c>
    </row>
    <row r="13" spans="1:7" ht="12.75">
      <c r="A13" s="60" t="s">
        <v>26</v>
      </c>
      <c r="B13" s="67">
        <f aca="true" t="shared" si="2" ref="B13:G13">IF(B12-B11&lt;0,0,B12-B11)</f>
        <v>70536401.44</v>
      </c>
      <c r="C13" s="67">
        <f t="shared" si="2"/>
        <v>85746017.44</v>
      </c>
      <c r="D13" s="67">
        <f t="shared" si="2"/>
        <v>92571017.44</v>
      </c>
      <c r="E13" s="67">
        <f t="shared" si="2"/>
        <v>98214017.44</v>
      </c>
      <c r="F13" s="67">
        <f t="shared" si="2"/>
        <v>103008017.44</v>
      </c>
      <c r="G13" s="19">
        <f t="shared" si="2"/>
        <v>106340017.44</v>
      </c>
    </row>
    <row r="14" spans="1:7" ht="12.75">
      <c r="A14" s="60" t="s">
        <v>27</v>
      </c>
      <c r="B14" s="68">
        <f aca="true" t="shared" si="3" ref="B14:G14">B13/B2</f>
        <v>0.4098217132946246</v>
      </c>
      <c r="C14" s="68">
        <f t="shared" si="3"/>
        <v>0.492897345323803</v>
      </c>
      <c r="D14" s="68">
        <f t="shared" si="3"/>
        <v>0.5267652754456787</v>
      </c>
      <c r="E14" s="68">
        <f t="shared" si="3"/>
        <v>0.5363168571490976</v>
      </c>
      <c r="F14" s="68">
        <f t="shared" si="3"/>
        <v>0.5392247161757163</v>
      </c>
      <c r="G14" s="69">
        <f t="shared" si="3"/>
        <v>0.5299173089983102</v>
      </c>
    </row>
    <row r="15" spans="1:7" ht="12.75">
      <c r="A15" s="60" t="s">
        <v>28</v>
      </c>
      <c r="B15" s="17">
        <v>104127187.08</v>
      </c>
      <c r="C15" s="17">
        <v>139170589.176</v>
      </c>
      <c r="D15" s="17">
        <v>140587881.176</v>
      </c>
      <c r="E15" s="17">
        <v>109876110.882</v>
      </c>
      <c r="F15" s="17">
        <v>114617910.882</v>
      </c>
      <c r="G15" s="19">
        <v>120403710.882</v>
      </c>
    </row>
    <row r="16" spans="1:7" ht="12.75">
      <c r="A16" s="60" t="s">
        <v>29</v>
      </c>
      <c r="B16" s="68">
        <v>0.6049866641690631</v>
      </c>
      <c r="C16" s="68">
        <v>0.8</v>
      </c>
      <c r="D16" s="68">
        <v>0.8</v>
      </c>
      <c r="E16" s="68">
        <v>0.6</v>
      </c>
      <c r="F16" s="68">
        <v>0.6</v>
      </c>
      <c r="G16" s="69">
        <v>0.6</v>
      </c>
    </row>
    <row r="17" spans="1:7" ht="13.5" thickBot="1">
      <c r="A17" s="63" t="s">
        <v>30</v>
      </c>
      <c r="B17" s="70">
        <f aca="true" t="shared" si="4" ref="B17:G17">B15-B13</f>
        <v>33590785.64</v>
      </c>
      <c r="C17" s="70">
        <f t="shared" si="4"/>
        <v>53424571.736</v>
      </c>
      <c r="D17" s="70">
        <f t="shared" si="4"/>
        <v>48016863.736</v>
      </c>
      <c r="E17" s="70">
        <f t="shared" si="4"/>
        <v>11662093.442000002</v>
      </c>
      <c r="F17" s="70">
        <f t="shared" si="4"/>
        <v>11609893.442000002</v>
      </c>
      <c r="G17" s="71">
        <f t="shared" si="4"/>
        <v>14063693.442000002</v>
      </c>
    </row>
    <row r="19" spans="2:7" ht="12.75">
      <c r="B19" s="28"/>
      <c r="C19" s="28"/>
      <c r="D19" s="28"/>
      <c r="E19" s="28"/>
      <c r="F19" s="28"/>
      <c r="G19" s="28"/>
    </row>
    <row r="20" spans="2:7" ht="12.75">
      <c r="B20" s="28"/>
      <c r="C20" s="28"/>
      <c r="D20" s="28"/>
      <c r="E20" s="28"/>
      <c r="F20" s="28"/>
      <c r="G20" s="28"/>
    </row>
  </sheetData>
  <sheetProtection/>
  <conditionalFormatting sqref="B17:G17">
    <cfRule type="cellIs" priority="1" dxfId="0" operator="lessThan" stopIfTrue="1">
      <formula>0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kerstis</dc:creator>
  <cp:keywords/>
  <dc:description/>
  <cp:lastModifiedBy>Admin</cp:lastModifiedBy>
  <cp:lastPrinted>2020-11-17T13:42:06Z</cp:lastPrinted>
  <dcterms:created xsi:type="dcterms:W3CDTF">2009-03-11T11:38:40Z</dcterms:created>
  <dcterms:modified xsi:type="dcterms:W3CDTF">2020-11-17T13:42:56Z</dcterms:modified>
  <cp:category/>
  <cp:version/>
  <cp:contentType/>
  <cp:contentStatus/>
</cp:coreProperties>
</file>